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05" windowWidth="7545" windowHeight="3870" tabRatio="698" activeTab="3"/>
  </bookViews>
  <sheets>
    <sheet name="тимч січ" sheetId="1" r:id="rId1"/>
    <sheet name="тимч лют" sheetId="2" r:id="rId2"/>
    <sheet name="бер" sheetId="3" r:id="rId3"/>
    <sheet name="квіт" sheetId="4" r:id="rId4"/>
  </sheets>
  <definedNames>
    <definedName name="_xlnm.Print_Area" localSheetId="2">'бер'!$A$1:$AE$92</definedName>
    <definedName name="_xlnm.Print_Area" localSheetId="3">'квіт'!$A$1:$AE$92</definedName>
    <definedName name="_xlnm.Print_Area" localSheetId="1">'тимч лют'!$A$1:$AE$92</definedName>
    <definedName name="_xlnm.Print_Area" localSheetId="0">'тимч січ'!$A$1:$AE$92</definedName>
  </definedNames>
  <calcPr fullCalcOnLoad="1"/>
</workbook>
</file>

<file path=xl/sharedStrings.xml><?xml version="1.0" encoding="utf-8"?>
<sst xmlns="http://schemas.openxmlformats.org/spreadsheetml/2006/main" count="384" uniqueCount="55">
  <si>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</si>
  <si>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</si>
  <si>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</si>
  <si>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</si>
  <si>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</si>
  <si>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</si>
  <si>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</si>
  <si>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</si>
  <si>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</si>
  <si>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</si>
  <si>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</si>
  <si>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</si>
  <si>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</si>
  <si>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</si>
  <si>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</si>
  <si>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</si>
  <si>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</si>
  <si>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</si>
  <si>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</si>
  <si>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</si>
  <si>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</si>
  <si>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</si>
  <si>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</si>
  <si>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</si>
  <si>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</si>
  <si>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</si>
  <si>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</si>
  <si>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</si>
  <si>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</si>
  <si>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</si>
  <si>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</si>
  <si>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</si>
  <si>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</si>
  <si>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</si>
  <si>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</si>
  <si>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</si>
  <si>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</si>
  <si>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</si>
  <si>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</si>
  <si>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</si>
  <si>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</si>
  <si>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</si>
  <si>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</si>
  <si>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</si>
  <si>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</si>
  <si>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</si>
  <si>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</si>
  <si>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</si>
  <si>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</si>
  <si>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</si>
  <si>
    <t>по міському бюджету м.Черкаси у БЕРЕЗНІ 2014 р.</t>
  </si>
  <si>
    <t>надійшло доходів/план видатків
 на березень</t>
  </si>
  <si>
    <t>Позика</t>
  </si>
  <si>
    <t>по міському бюджету м.Черкаси у КВІТНІ 2014 р.</t>
  </si>
  <si>
    <t>надійшло доходів/план видатків
 на квітень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</si>
</sst>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73" sqref="B7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W18" sqref="W1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39008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>
        <v>1124.9</v>
      </c>
      <c r="U8" s="56">
        <v>1739.1</v>
      </c>
      <c r="V8" s="57">
        <v>4060.9</v>
      </c>
      <c r="W8" s="57">
        <v>2514.7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54027.59999999999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10371.1</v>
      </c>
      <c r="U9" s="25">
        <f t="shared" si="0"/>
        <v>1981</v>
      </c>
      <c r="V9" s="25">
        <f t="shared" si="0"/>
        <v>4074.5</v>
      </c>
      <c r="W9" s="25">
        <f t="shared" si="0"/>
        <v>2514.7000000000003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46182.50000000001</v>
      </c>
      <c r="AE9" s="51">
        <f>AE10+AE15+AE23+AE31+AE45+AE49+AE50+AE57+AE58+AE67+AE68+AE71+AE81+AE74+AE76+AE75+AE65+AE82+AE84+AE83+AE66+AE38+AE85</f>
        <v>17918.099999999995</v>
      </c>
      <c r="AG9" s="50"/>
    </row>
    <row r="10" spans="1:31" ht="15.75">
      <c r="A10" s="4" t="s">
        <v>4</v>
      </c>
      <c r="B10" s="23">
        <f>3747.9+83.7</f>
        <v>3831.6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>
        <v>685.6</v>
      </c>
      <c r="U10" s="27">
        <v>565</v>
      </c>
      <c r="V10" s="23"/>
      <c r="W10" s="28">
        <v>6.4</v>
      </c>
      <c r="X10" s="27"/>
      <c r="Y10" s="27"/>
      <c r="Z10" s="23"/>
      <c r="AA10" s="23"/>
      <c r="AB10" s="23"/>
      <c r="AC10" s="23"/>
      <c r="AD10" s="23">
        <f aca="true" t="shared" si="1" ref="AD10:AD55">SUM(D10:AB10)</f>
        <v>3482.1000000000004</v>
      </c>
      <c r="AE10" s="28">
        <f>B10+C10-AD10</f>
        <v>999.1999999999998</v>
      </c>
    </row>
    <row r="11" spans="1:31" ht="15.75">
      <c r="A11" s="3" t="s">
        <v>5</v>
      </c>
      <c r="B11" s="23">
        <f>3134.2-10.3+24+83.7+6.3</f>
        <v>3237.8999999999996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>
        <v>685.6</v>
      </c>
      <c r="U11" s="27">
        <v>565</v>
      </c>
      <c r="V11" s="23"/>
      <c r="W11" s="27">
        <v>6.3</v>
      </c>
      <c r="X11" s="27"/>
      <c r="Y11" s="27"/>
      <c r="Z11" s="23"/>
      <c r="AA11" s="23"/>
      <c r="AB11" s="23"/>
      <c r="AC11" s="23"/>
      <c r="AD11" s="23">
        <f t="shared" si="1"/>
        <v>3139.1000000000004</v>
      </c>
      <c r="AE11" s="28">
        <f>B11+C11-AD11</f>
        <v>498.09999999999945</v>
      </c>
    </row>
    <row r="12" spans="1:31" ht="15.75">
      <c r="A12" s="3" t="s">
        <v>2</v>
      </c>
      <c r="B12" s="37">
        <f>259.3-7-11.9-6.3</f>
        <v>234.1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248.89999999999998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359.60000000000025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0.10000000000000053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234.49999999999986</v>
      </c>
      <c r="AE14" s="28">
        <f>AE10-AE11-AE12-AE13</f>
        <v>252.2000000000004</v>
      </c>
    </row>
    <row r="15" spans="1:31" ht="15" customHeight="1">
      <c r="A15" s="4" t="s">
        <v>6</v>
      </c>
      <c r="B15" s="23">
        <f>23347.8-83.7</f>
        <v>23264.1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>
        <v>806.2</v>
      </c>
      <c r="U15" s="27">
        <v>1384.8</v>
      </c>
      <c r="V15" s="23">
        <v>4074.5</v>
      </c>
      <c r="W15" s="27">
        <v>2508.3</v>
      </c>
      <c r="X15" s="27"/>
      <c r="Y15" s="27"/>
      <c r="Z15" s="23"/>
      <c r="AA15" s="23"/>
      <c r="AB15" s="23"/>
      <c r="AC15" s="23"/>
      <c r="AD15" s="28">
        <f t="shared" si="1"/>
        <v>18166.600000000002</v>
      </c>
      <c r="AE15" s="28">
        <f aca="true" t="shared" si="3" ref="AE15:AE29">B15+C15-AD15</f>
        <v>9112.999999999996</v>
      </c>
    </row>
    <row r="16" spans="1:32" ht="15.75">
      <c r="A16" s="3" t="s">
        <v>5</v>
      </c>
      <c r="B16" s="23">
        <f>18591.6+3.5</f>
        <v>18595.1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>
        <v>806.2</v>
      </c>
      <c r="U16" s="27">
        <v>1384.8</v>
      </c>
      <c r="V16" s="23">
        <v>4074.5</v>
      </c>
      <c r="W16" s="27">
        <v>2508.3</v>
      </c>
      <c r="X16" s="27"/>
      <c r="Y16" s="27"/>
      <c r="Z16" s="23"/>
      <c r="AA16" s="23"/>
      <c r="AB16" s="23"/>
      <c r="AC16" s="23"/>
      <c r="AD16" s="28">
        <f t="shared" si="1"/>
        <v>16904.6</v>
      </c>
      <c r="AE16" s="28">
        <f t="shared" si="3"/>
        <v>2349.7000000000007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f>1342.7+153.5</f>
        <v>1496.2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782.5999999999999</v>
      </c>
    </row>
    <row r="19" spans="1:31" ht="15.75">
      <c r="A19" s="3" t="s">
        <v>2</v>
      </c>
      <c r="B19" s="23">
        <f>3319.9-157-83.7</f>
        <v>3079.2000000000003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5893.5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80.70000000000009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71.70000000000019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>
        <v>7074.6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14755.9</v>
      </c>
      <c r="AE23" s="28">
        <f t="shared" si="3"/>
        <v>4771.6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>
        <v>6767.1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11957.5</v>
      </c>
      <c r="AE24" s="28">
        <f t="shared" si="3"/>
        <v>636.7999999999993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307.5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1257.9</v>
      </c>
      <c r="AE30" s="28">
        <f>AE23-AE24-AE25-AE26-AE27-AE28-AE29</f>
        <v>233.60000000000082</v>
      </c>
    </row>
    <row r="31" spans="1:31" ht="15" customHeight="1">
      <c r="A31" s="4" t="s">
        <v>8</v>
      </c>
      <c r="B31" s="23">
        <f>201.7+9.9</f>
        <v>211.6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>
        <v>87.9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184.3</v>
      </c>
      <c r="AE31" s="28">
        <f aca="true" t="shared" si="6" ref="AE31:AE36">B31+C31-AD31</f>
        <v>40.89999999999998</v>
      </c>
    </row>
    <row r="32" spans="1:31" ht="15.75">
      <c r="A32" s="3" t="s">
        <v>5</v>
      </c>
      <c r="B32" s="23">
        <f>106.1+46.4+16.3</f>
        <v>168.8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>
        <v>87.9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163.10000000000002</v>
      </c>
      <c r="AE32" s="28">
        <f t="shared" si="6"/>
        <v>8.599999999999994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62.2-34.9</f>
        <v>27.300000000000004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31.300000000000004</v>
      </c>
    </row>
    <row r="35" spans="1:31" ht="15.75">
      <c r="A35" s="3" t="s">
        <v>17</v>
      </c>
      <c r="B35" s="23">
        <f>17.9-17.9</f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15.499999999999979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>
        <v>211.8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414.6</v>
      </c>
      <c r="AE38" s="28">
        <f aca="true" t="shared" si="8" ref="AE38:AE43">B38+C38-AD38</f>
        <v>97.09999999999997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>
        <v>211.8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398.8</v>
      </c>
      <c r="AE39" s="28">
        <f t="shared" si="8"/>
        <v>6.199999999999989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>
        <v>1079.5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2777.1000000000004</v>
      </c>
      <c r="AE50" s="23">
        <f t="shared" si="11"/>
        <v>820.6999999999998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>
        <v>1079.5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2223.1000000000004</v>
      </c>
      <c r="AE51" s="23">
        <f t="shared" si="11"/>
        <v>75.19999999999936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f>1031.1-9.9</f>
        <v>1021.1999999999999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>
        <v>425.5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966.6</v>
      </c>
      <c r="AE58" s="23">
        <f t="shared" si="14"/>
        <v>327.29999999999984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>
        <v>360.5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640.3</v>
      </c>
      <c r="AE59" s="23">
        <f t="shared" si="14"/>
        <v>21.200000000000045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f>68.8-9.9</f>
        <v>58.9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105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292.4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65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306.1</v>
      </c>
      <c r="AE64" s="23">
        <f>AE58-AE59-AE62-AE63-AE61-AE60</f>
        <v>162.3999999999998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>
        <v>31.2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73.39999999999999</v>
      </c>
      <c r="AE71" s="31">
        <f t="shared" si="16"/>
        <v>24.10000000000001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>
        <v>31.2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53.8</v>
      </c>
      <c r="AE72" s="31">
        <f t="shared" si="16"/>
        <v>3.5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54027.59999999999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10371.1</v>
      </c>
      <c r="U87" s="43">
        <f t="shared" si="18"/>
        <v>1981</v>
      </c>
      <c r="V87" s="43">
        <f t="shared" si="18"/>
        <v>4074.5</v>
      </c>
      <c r="W87" s="43">
        <f t="shared" si="18"/>
        <v>2514.7000000000003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46182.50000000001</v>
      </c>
      <c r="AE87" s="60">
        <f>AE10+AE15+AE23+AE31+AE45+AE49+AE50+AE57+AE58+AE65+AE67+AE68+AE71+AE74+AE75+AE76+AE81+AE82+AE83+AE84+AE66+AE38+AE85</f>
        <v>17918.099999999995</v>
      </c>
    </row>
    <row r="88" spans="1:31" ht="15.75">
      <c r="A88" s="3" t="s">
        <v>5</v>
      </c>
      <c r="B88" s="23">
        <f aca="true" t="shared" si="19" ref="B88:AB88">B11+B16+B24+B32+B51+B59+B69+B39+B72</f>
        <v>37534.600000000006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9998.6</v>
      </c>
      <c r="U88" s="23">
        <f t="shared" si="19"/>
        <v>1981</v>
      </c>
      <c r="V88" s="23">
        <f t="shared" si="19"/>
        <v>4074.5</v>
      </c>
      <c r="W88" s="23">
        <f t="shared" si="19"/>
        <v>2514.6000000000004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35493.799999999996</v>
      </c>
      <c r="AE88" s="28">
        <f>B88+C88-AD88</f>
        <v>3608.80000000001</v>
      </c>
    </row>
    <row r="89" spans="1:31" ht="15.75">
      <c r="A89" s="3" t="s">
        <v>2</v>
      </c>
      <c r="B89" s="23">
        <f aca="true" t="shared" si="20" ref="B89:X89">B12+B19+B27+B34+B53+B62+B42+B73+B70</f>
        <v>5884.900000000001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10296.600000000002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1744.6000000000001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893.9000000000003</v>
      </c>
    </row>
    <row r="92" spans="1:31" ht="15.75">
      <c r="A92" s="3" t="s">
        <v>17</v>
      </c>
      <c r="B92" s="23">
        <f aca="true" t="shared" si="23" ref="B92:AB92">B20+B28+B47+B35+B54+B13</f>
        <v>473.9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133.29999999999995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37612.299999999996</v>
      </c>
      <c r="U96" s="54">
        <f t="shared" si="24"/>
        <v>39593.299999999996</v>
      </c>
      <c r="V96" s="54">
        <f t="shared" si="24"/>
        <v>43667.799999999996</v>
      </c>
      <c r="W96" s="54">
        <f t="shared" si="24"/>
        <v>46182.49999999999</v>
      </c>
      <c r="X96" s="54">
        <f t="shared" si="24"/>
        <v>46182.49999999999</v>
      </c>
      <c r="Y96" s="54">
        <f>Y87+X96</f>
        <v>46182.49999999999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workbookViewId="0" topLeftCell="A1">
      <pane xSplit="3" ySplit="9" topLeftCell="O6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11</v>
      </c>
      <c r="J4" s="19">
        <v>12</v>
      </c>
      <c r="K4" s="8">
        <v>13</v>
      </c>
      <c r="L4" s="8">
        <v>14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11256.5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>
        <v>11256.5</v>
      </c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45789.799999999996</v>
      </c>
      <c r="C8" s="41">
        <v>0</v>
      </c>
      <c r="D8" s="44">
        <v>5472.9</v>
      </c>
      <c r="E8" s="56">
        <v>809.5</v>
      </c>
      <c r="F8" s="56">
        <v>1091.6</v>
      </c>
      <c r="G8" s="56">
        <v>6945</v>
      </c>
      <c r="H8" s="56">
        <v>2253.5</v>
      </c>
      <c r="I8" s="56">
        <v>3905</v>
      </c>
      <c r="J8" s="57">
        <v>1394.7</v>
      </c>
      <c r="K8" s="56">
        <v>1091.8</v>
      </c>
      <c r="L8" s="56">
        <v>1492.2</v>
      </c>
      <c r="M8" s="56">
        <v>1493.8</v>
      </c>
      <c r="N8" s="56">
        <v>572.6</v>
      </c>
      <c r="O8" s="56">
        <v>721.3</v>
      </c>
      <c r="P8" s="56">
        <v>1079.3</v>
      </c>
      <c r="Q8" s="56">
        <v>3996.8</v>
      </c>
      <c r="R8" s="56">
        <v>4219.4</v>
      </c>
      <c r="S8" s="58">
        <v>961.9</v>
      </c>
      <c r="T8" s="58">
        <v>2017.8</v>
      </c>
      <c r="U8" s="56">
        <v>1636.5</v>
      </c>
      <c r="V8" s="57">
        <v>3563</v>
      </c>
      <c r="W8" s="57">
        <v>1071.2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73806.09999999999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2030.5999999999997</v>
      </c>
      <c r="E9" s="25">
        <f t="shared" si="0"/>
        <v>1212.5</v>
      </c>
      <c r="F9" s="25">
        <f t="shared" si="0"/>
        <v>4130.9</v>
      </c>
      <c r="G9" s="25">
        <f t="shared" si="0"/>
        <v>1172.3</v>
      </c>
      <c r="H9" s="25">
        <f t="shared" si="0"/>
        <v>325.6</v>
      </c>
      <c r="I9" s="25">
        <f t="shared" si="0"/>
        <v>217.70000000000002</v>
      </c>
      <c r="J9" s="25">
        <f t="shared" si="0"/>
        <v>7423.199999999999</v>
      </c>
      <c r="K9" s="25">
        <f t="shared" si="0"/>
        <v>6451.2</v>
      </c>
      <c r="L9" s="25">
        <f t="shared" si="0"/>
        <v>1492.1999999999998</v>
      </c>
      <c r="M9" s="25">
        <f t="shared" si="0"/>
        <v>1493.8000000000002</v>
      </c>
      <c r="N9" s="25">
        <f t="shared" si="0"/>
        <v>572.5999999999999</v>
      </c>
      <c r="O9" s="25">
        <f t="shared" si="0"/>
        <v>721.3</v>
      </c>
      <c r="P9" s="25">
        <f t="shared" si="0"/>
        <v>1079.3000000000002</v>
      </c>
      <c r="Q9" s="25">
        <f t="shared" si="0"/>
        <v>3513.5</v>
      </c>
      <c r="R9" s="25">
        <f t="shared" si="0"/>
        <v>4702.7</v>
      </c>
      <c r="S9" s="25">
        <f t="shared" si="0"/>
        <v>895.4000000000001</v>
      </c>
      <c r="T9" s="25">
        <f t="shared" si="0"/>
        <v>2084.3</v>
      </c>
      <c r="U9" s="25">
        <f t="shared" si="0"/>
        <v>1623.3999999999999</v>
      </c>
      <c r="V9" s="25">
        <f t="shared" si="0"/>
        <v>14832.599999999999</v>
      </c>
      <c r="W9" s="25">
        <f t="shared" si="0"/>
        <v>1071.1999999999998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57046.3</v>
      </c>
      <c r="AE9" s="51">
        <f>AE10+AE15+AE23+AE31+AE45+AE49+AE50+AE57+AE58+AE67+AE68+AE71+AE81+AE74+AE76+AE75+AE65+AE82+AE84+AE83+AE66+AE38+AE85</f>
        <v>16759.8</v>
      </c>
      <c r="AG9" s="50"/>
    </row>
    <row r="10" spans="1:31" ht="15.75">
      <c r="A10" s="4" t="s">
        <v>4</v>
      </c>
      <c r="B10" s="23">
        <f>5416.3-135.3-92-166.3-161.6-146.4-61.8+39.3</f>
        <v>4692.2</v>
      </c>
      <c r="C10" s="23"/>
      <c r="D10" s="23">
        <v>28.5</v>
      </c>
      <c r="E10" s="23">
        <v>21.8</v>
      </c>
      <c r="F10" s="23"/>
      <c r="G10" s="23">
        <v>0.4</v>
      </c>
      <c r="H10" s="23">
        <v>295</v>
      </c>
      <c r="I10" s="23">
        <v>102.7</v>
      </c>
      <c r="J10" s="26">
        <v>311.9</v>
      </c>
      <c r="K10" s="23">
        <v>492.9</v>
      </c>
      <c r="L10" s="23">
        <v>445.4</v>
      </c>
      <c r="M10" s="23"/>
      <c r="N10" s="23">
        <v>19.5</v>
      </c>
      <c r="O10" s="28">
        <v>31.2</v>
      </c>
      <c r="P10" s="23">
        <v>0.1</v>
      </c>
      <c r="Q10" s="23">
        <v>10.4</v>
      </c>
      <c r="R10" s="23">
        <v>208.5</v>
      </c>
      <c r="S10" s="27">
        <v>270.1</v>
      </c>
      <c r="T10" s="27">
        <v>1371.1</v>
      </c>
      <c r="U10" s="27">
        <v>5</v>
      </c>
      <c r="V10" s="23">
        <v>70.3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3684.8</v>
      </c>
      <c r="AE10" s="28">
        <f>B10+C10-AD10</f>
        <v>1007.3999999999996</v>
      </c>
    </row>
    <row r="11" spans="1:31" ht="15.75">
      <c r="A11" s="3" t="s">
        <v>5</v>
      </c>
      <c r="B11" s="23">
        <f>3618.2-24.9-77.3-69-105.1-50.3-38+39.5</f>
        <v>3293.0999999999995</v>
      </c>
      <c r="C11" s="23"/>
      <c r="D11" s="23"/>
      <c r="E11" s="23">
        <v>21.4</v>
      </c>
      <c r="F11" s="23"/>
      <c r="G11" s="23"/>
      <c r="H11" s="23"/>
      <c r="I11" s="23">
        <v>100.1</v>
      </c>
      <c r="J11" s="27">
        <v>302.4</v>
      </c>
      <c r="K11" s="23">
        <v>492.5</v>
      </c>
      <c r="L11" s="23">
        <v>445.4</v>
      </c>
      <c r="M11" s="23"/>
      <c r="N11" s="23"/>
      <c r="O11" s="28">
        <v>29.6</v>
      </c>
      <c r="P11" s="23">
        <v>0.1</v>
      </c>
      <c r="Q11" s="23"/>
      <c r="R11" s="23">
        <v>201.4</v>
      </c>
      <c r="S11" s="27">
        <v>262.7</v>
      </c>
      <c r="T11" s="27">
        <v>1370.2</v>
      </c>
      <c r="U11" s="27"/>
      <c r="V11" s="23">
        <v>24.4</v>
      </c>
      <c r="W11" s="27"/>
      <c r="X11" s="27"/>
      <c r="Y11" s="27"/>
      <c r="Z11" s="23"/>
      <c r="AA11" s="23"/>
      <c r="AB11" s="23"/>
      <c r="AC11" s="23"/>
      <c r="AD11" s="23">
        <f t="shared" si="1"/>
        <v>3250.2000000000003</v>
      </c>
      <c r="AE11" s="28">
        <f>B11+C11-AD11</f>
        <v>42.89999999999918</v>
      </c>
    </row>
    <row r="12" spans="1:31" ht="15.75">
      <c r="A12" s="3" t="s">
        <v>2</v>
      </c>
      <c r="B12" s="37">
        <f>528.1-15.7-40.4-33.5-11.1-21.4</f>
        <v>406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>
        <v>10.4</v>
      </c>
      <c r="R12" s="23">
        <v>5.3</v>
      </c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15.7</v>
      </c>
      <c r="AE12" s="28">
        <f>B12+C12-AD12</f>
        <v>390.3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993.1000000000004</v>
      </c>
      <c r="C14" s="23">
        <f t="shared" si="2"/>
        <v>0</v>
      </c>
      <c r="D14" s="23">
        <f t="shared" si="2"/>
        <v>28.5</v>
      </c>
      <c r="E14" s="23">
        <f t="shared" si="2"/>
        <v>0.40000000000000213</v>
      </c>
      <c r="F14" s="23">
        <f t="shared" si="2"/>
        <v>0</v>
      </c>
      <c r="G14" s="23">
        <f t="shared" si="2"/>
        <v>0.4</v>
      </c>
      <c r="H14" s="23">
        <f t="shared" si="2"/>
        <v>295</v>
      </c>
      <c r="I14" s="23">
        <f t="shared" si="2"/>
        <v>2.6000000000000085</v>
      </c>
      <c r="J14" s="23">
        <f t="shared" si="2"/>
        <v>9.5</v>
      </c>
      <c r="K14" s="23">
        <f t="shared" si="2"/>
        <v>0.39999999999997726</v>
      </c>
      <c r="L14" s="23">
        <f t="shared" si="2"/>
        <v>0</v>
      </c>
      <c r="M14" s="23">
        <f t="shared" si="2"/>
        <v>0</v>
      </c>
      <c r="N14" s="23">
        <f t="shared" si="2"/>
        <v>19.5</v>
      </c>
      <c r="O14" s="23">
        <f t="shared" si="2"/>
        <v>1.5999999999999979</v>
      </c>
      <c r="P14" s="23">
        <f t="shared" si="2"/>
        <v>0</v>
      </c>
      <c r="Q14" s="23">
        <f t="shared" si="2"/>
        <v>0</v>
      </c>
      <c r="R14" s="23">
        <f t="shared" si="2"/>
        <v>1.7999999999999945</v>
      </c>
      <c r="S14" s="23">
        <f t="shared" si="2"/>
        <v>7.400000000000034</v>
      </c>
      <c r="T14" s="23">
        <f t="shared" si="2"/>
        <v>0.8999999999998636</v>
      </c>
      <c r="U14" s="23">
        <f t="shared" si="2"/>
        <v>5</v>
      </c>
      <c r="V14" s="23">
        <f t="shared" si="2"/>
        <v>45.9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418.8999999999999</v>
      </c>
      <c r="AE14" s="28">
        <f>AE10-AE11-AE12-AE13</f>
        <v>574.2000000000005</v>
      </c>
    </row>
    <row r="15" spans="1:31" ht="15" customHeight="1">
      <c r="A15" s="4" t="s">
        <v>6</v>
      </c>
      <c r="B15" s="23">
        <f>43096.1-7627.3-0.2</f>
        <v>35468.6</v>
      </c>
      <c r="C15" s="23"/>
      <c r="D15" s="45">
        <v>1809.8</v>
      </c>
      <c r="E15" s="45"/>
      <c r="F15" s="23">
        <v>197</v>
      </c>
      <c r="G15" s="23">
        <v>2.8</v>
      </c>
      <c r="H15" s="23"/>
      <c r="I15" s="23"/>
      <c r="J15" s="27">
        <v>391.5</v>
      </c>
      <c r="K15" s="23">
        <v>5351</v>
      </c>
      <c r="L15" s="23">
        <v>1046.8</v>
      </c>
      <c r="M15" s="23">
        <v>1404.7</v>
      </c>
      <c r="N15" s="23">
        <v>285.4</v>
      </c>
      <c r="O15" s="28">
        <v>80.8</v>
      </c>
      <c r="P15" s="23">
        <v>603.2</v>
      </c>
      <c r="Q15" s="28">
        <v>1837.5</v>
      </c>
      <c r="R15" s="23">
        <v>3003.4</v>
      </c>
      <c r="S15" s="27"/>
      <c r="T15" s="27">
        <v>196.9</v>
      </c>
      <c r="U15" s="27"/>
      <c r="V15" s="23">
        <v>8063.3</v>
      </c>
      <c r="W15" s="27">
        <v>1035</v>
      </c>
      <c r="X15" s="27"/>
      <c r="Y15" s="27"/>
      <c r="Z15" s="23"/>
      <c r="AA15" s="23"/>
      <c r="AB15" s="23"/>
      <c r="AC15" s="23"/>
      <c r="AD15" s="28">
        <f t="shared" si="1"/>
        <v>25309.1</v>
      </c>
      <c r="AE15" s="28">
        <f aca="true" t="shared" si="3" ref="AE15:AE29">B15+C15-AD15</f>
        <v>10159.5</v>
      </c>
    </row>
    <row r="16" spans="1:32" ht="15.75">
      <c r="A16" s="3" t="s">
        <v>5</v>
      </c>
      <c r="B16" s="23">
        <f>20511.6-857.3-0.1</f>
        <v>19654.2</v>
      </c>
      <c r="C16" s="23"/>
      <c r="D16" s="23">
        <v>1256</v>
      </c>
      <c r="E16" s="23"/>
      <c r="F16" s="23"/>
      <c r="G16" s="23"/>
      <c r="H16" s="23"/>
      <c r="I16" s="23"/>
      <c r="J16" s="27"/>
      <c r="K16" s="23">
        <v>5351</v>
      </c>
      <c r="L16" s="23">
        <v>1046.8</v>
      </c>
      <c r="M16" s="23">
        <v>1404.7</v>
      </c>
      <c r="N16" s="23"/>
      <c r="O16" s="28"/>
      <c r="P16" s="23"/>
      <c r="Q16" s="28"/>
      <c r="R16" s="23"/>
      <c r="S16" s="27"/>
      <c r="T16" s="27">
        <v>196.9</v>
      </c>
      <c r="U16" s="27"/>
      <c r="V16" s="23">
        <v>8063.3</v>
      </c>
      <c r="W16" s="27">
        <v>1035</v>
      </c>
      <c r="X16" s="27"/>
      <c r="Y16" s="27"/>
      <c r="Z16" s="23"/>
      <c r="AA16" s="23"/>
      <c r="AB16" s="23"/>
      <c r="AC16" s="23"/>
      <c r="AD16" s="28">
        <f t="shared" si="1"/>
        <v>18353.7</v>
      </c>
      <c r="AE16" s="28">
        <f t="shared" si="3"/>
        <v>1300.5</v>
      </c>
      <c r="AF16" s="6"/>
    </row>
    <row r="17" spans="1:31" ht="15.75">
      <c r="A17" s="3" t="s">
        <v>3</v>
      </c>
      <c r="B17" s="23">
        <f>16.3-7</f>
        <v>9.3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>
        <v>0.3</v>
      </c>
      <c r="Q17" s="28"/>
      <c r="R17" s="23">
        <v>0.3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0.6</v>
      </c>
      <c r="AE17" s="28">
        <f t="shared" si="3"/>
        <v>8.700000000000001</v>
      </c>
    </row>
    <row r="18" spans="1:31" ht="15.75">
      <c r="A18" s="3" t="s">
        <v>1</v>
      </c>
      <c r="B18" s="23">
        <f>2491.5-337.5-0.1</f>
        <v>2153.9</v>
      </c>
      <c r="C18" s="23"/>
      <c r="D18" s="23">
        <v>453.2</v>
      </c>
      <c r="E18" s="23"/>
      <c r="F18" s="23">
        <v>98.5</v>
      </c>
      <c r="G18" s="23">
        <v>2.8</v>
      </c>
      <c r="H18" s="23"/>
      <c r="I18" s="23"/>
      <c r="J18" s="27">
        <v>391.5</v>
      </c>
      <c r="K18" s="23"/>
      <c r="L18" s="23"/>
      <c r="M18" s="23"/>
      <c r="N18" s="23">
        <v>199.8</v>
      </c>
      <c r="O18" s="28">
        <v>80.8</v>
      </c>
      <c r="P18" s="23">
        <v>202.8</v>
      </c>
      <c r="Q18" s="28"/>
      <c r="R18" s="23">
        <v>35.8</v>
      </c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1465.1999999999998</v>
      </c>
      <c r="AE18" s="28">
        <f t="shared" si="3"/>
        <v>688.7000000000003</v>
      </c>
    </row>
    <row r="19" spans="1:31" ht="15.75">
      <c r="A19" s="3" t="s">
        <v>2</v>
      </c>
      <c r="B19" s="23">
        <f>19801.7-6389.6</f>
        <v>13412.1</v>
      </c>
      <c r="C19" s="23"/>
      <c r="D19" s="23">
        <v>88.1</v>
      </c>
      <c r="E19" s="23"/>
      <c r="F19" s="23">
        <v>82.5</v>
      </c>
      <c r="G19" s="23"/>
      <c r="H19" s="23"/>
      <c r="I19" s="23"/>
      <c r="J19" s="27"/>
      <c r="K19" s="23"/>
      <c r="L19" s="23"/>
      <c r="M19" s="23"/>
      <c r="N19" s="23">
        <v>80.9</v>
      </c>
      <c r="O19" s="28"/>
      <c r="P19" s="23">
        <v>400.1</v>
      </c>
      <c r="Q19" s="28">
        <v>1837.5</v>
      </c>
      <c r="R19" s="23">
        <v>2957.3</v>
      </c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5446.4</v>
      </c>
      <c r="AE19" s="28">
        <f t="shared" si="3"/>
        <v>7965.700000000001</v>
      </c>
    </row>
    <row r="20" spans="1:31" ht="15.75">
      <c r="A20" s="3" t="s">
        <v>17</v>
      </c>
      <c r="B20" s="23">
        <v>24.1</v>
      </c>
      <c r="C20" s="23"/>
      <c r="D20" s="23"/>
      <c r="E20" s="23"/>
      <c r="F20" s="23">
        <v>12.7</v>
      </c>
      <c r="G20" s="23"/>
      <c r="H20" s="23"/>
      <c r="I20" s="23"/>
      <c r="J20" s="27"/>
      <c r="K20" s="23"/>
      <c r="L20" s="23"/>
      <c r="M20" s="23"/>
      <c r="N20" s="23">
        <v>4</v>
      </c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16.7</v>
      </c>
      <c r="AE20" s="28">
        <f t="shared" si="3"/>
        <v>7.400000000000002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214.99999999999855</v>
      </c>
      <c r="C22" s="23">
        <f t="shared" si="4"/>
        <v>0</v>
      </c>
      <c r="D22" s="23">
        <f t="shared" si="4"/>
        <v>12.499999999999972</v>
      </c>
      <c r="E22" s="23">
        <f t="shared" si="4"/>
        <v>0</v>
      </c>
      <c r="F22" s="23">
        <f t="shared" si="4"/>
        <v>3.3000000000000007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0.6999999999999602</v>
      </c>
      <c r="O22" s="23">
        <f t="shared" si="4"/>
        <v>0</v>
      </c>
      <c r="P22" s="23">
        <f t="shared" si="4"/>
        <v>5.684341886080802E-14</v>
      </c>
      <c r="Q22" s="23">
        <f t="shared" si="4"/>
        <v>0</v>
      </c>
      <c r="R22" s="23">
        <f t="shared" si="4"/>
        <v>9.999999999999545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26.499999999999535</v>
      </c>
      <c r="AE22" s="28">
        <f t="shared" si="3"/>
        <v>188.499999999999</v>
      </c>
    </row>
    <row r="23" spans="1:31" ht="15" customHeight="1">
      <c r="A23" s="4" t="s">
        <v>7</v>
      </c>
      <c r="B23" s="23">
        <f>24195.1-2995.2-0.1</f>
        <v>21199.8</v>
      </c>
      <c r="C23" s="23"/>
      <c r="D23" s="23">
        <v>0.1</v>
      </c>
      <c r="E23" s="23">
        <v>821.2</v>
      </c>
      <c r="F23" s="23">
        <v>7.6</v>
      </c>
      <c r="G23" s="23">
        <v>8.6</v>
      </c>
      <c r="H23" s="23">
        <v>0.9</v>
      </c>
      <c r="I23" s="23"/>
      <c r="J23" s="27">
        <v>5585.2</v>
      </c>
      <c r="K23" s="23"/>
      <c r="L23" s="23"/>
      <c r="M23" s="23">
        <v>2.9</v>
      </c>
      <c r="N23" s="23">
        <v>0.4</v>
      </c>
      <c r="O23" s="28">
        <v>456.2</v>
      </c>
      <c r="P23" s="23">
        <v>427.1</v>
      </c>
      <c r="Q23" s="28">
        <v>1512</v>
      </c>
      <c r="R23" s="28">
        <v>1289.7</v>
      </c>
      <c r="S23" s="27"/>
      <c r="T23" s="27">
        <v>309.6</v>
      </c>
      <c r="U23" s="27">
        <v>556.1</v>
      </c>
      <c r="V23" s="23">
        <v>6698.2</v>
      </c>
      <c r="W23" s="27"/>
      <c r="X23" s="27"/>
      <c r="Y23" s="27"/>
      <c r="Z23" s="23"/>
      <c r="AA23" s="23"/>
      <c r="AB23" s="23"/>
      <c r="AC23" s="23"/>
      <c r="AD23" s="28">
        <f t="shared" si="1"/>
        <v>17675.800000000003</v>
      </c>
      <c r="AE23" s="28">
        <f t="shared" si="3"/>
        <v>3523.9999999999964</v>
      </c>
    </row>
    <row r="24" spans="1:32" ht="15.75">
      <c r="A24" s="3" t="s">
        <v>5</v>
      </c>
      <c r="B24" s="23">
        <f>13841.3-1205.3</f>
        <v>12636</v>
      </c>
      <c r="C24" s="23"/>
      <c r="D24" s="23"/>
      <c r="E24" s="23"/>
      <c r="F24" s="23"/>
      <c r="G24" s="23"/>
      <c r="H24" s="23"/>
      <c r="I24" s="23"/>
      <c r="J24" s="27">
        <v>5380.4</v>
      </c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>
        <v>556.1</v>
      </c>
      <c r="V24" s="23">
        <v>6698.2</v>
      </c>
      <c r="W24" s="27"/>
      <c r="X24" s="27"/>
      <c r="Y24" s="27"/>
      <c r="Z24" s="23"/>
      <c r="AA24" s="23"/>
      <c r="AB24" s="23"/>
      <c r="AC24" s="23"/>
      <c r="AD24" s="28">
        <f t="shared" si="1"/>
        <v>12634.7</v>
      </c>
      <c r="AE24" s="28">
        <f t="shared" si="3"/>
        <v>1.2999999999992724</v>
      </c>
      <c r="AF24" s="6"/>
    </row>
    <row r="25" spans="1:31" ht="15.75">
      <c r="A25" s="3" t="s">
        <v>3</v>
      </c>
      <c r="B25" s="23">
        <f>1141-30-25+46.4-1.5-341.5-0.1</f>
        <v>789.3000000000001</v>
      </c>
      <c r="C25" s="23"/>
      <c r="D25" s="23"/>
      <c r="E25" s="23">
        <v>202.2</v>
      </c>
      <c r="F25" s="23">
        <v>7.6</v>
      </c>
      <c r="G25" s="23"/>
      <c r="H25" s="23">
        <v>0.9</v>
      </c>
      <c r="I25" s="23"/>
      <c r="J25" s="27"/>
      <c r="K25" s="23"/>
      <c r="L25" s="23"/>
      <c r="M25" s="23">
        <v>0.4</v>
      </c>
      <c r="N25" s="23"/>
      <c r="O25" s="28">
        <v>198.3</v>
      </c>
      <c r="P25" s="23">
        <v>0.9</v>
      </c>
      <c r="Q25" s="28">
        <v>0.9</v>
      </c>
      <c r="R25" s="23">
        <v>95.5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506.69999999999993</v>
      </c>
      <c r="AE25" s="28">
        <f t="shared" si="3"/>
        <v>282.60000000000014</v>
      </c>
    </row>
    <row r="26" spans="1:31" ht="15.75">
      <c r="A26" s="3" t="s">
        <v>1</v>
      </c>
      <c r="B26" s="23">
        <f>307.2-143.5</f>
        <v>163.7</v>
      </c>
      <c r="C26" s="23"/>
      <c r="D26" s="23"/>
      <c r="E26" s="23">
        <v>62.8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>
        <v>64.5</v>
      </c>
      <c r="Q26" s="28"/>
      <c r="R26" s="23">
        <v>13.9</v>
      </c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141.2</v>
      </c>
      <c r="AE26" s="28">
        <f t="shared" si="3"/>
        <v>22.5</v>
      </c>
    </row>
    <row r="27" spans="1:31" ht="15.75">
      <c r="A27" s="3" t="s">
        <v>2</v>
      </c>
      <c r="B27" s="23">
        <f>7087.9-763.3-83-17.5-1186.7-0.2</f>
        <v>5037.2</v>
      </c>
      <c r="C27" s="23"/>
      <c r="D27" s="23"/>
      <c r="E27" s="23">
        <v>460.8</v>
      </c>
      <c r="F27" s="23"/>
      <c r="G27" s="23">
        <v>0.9</v>
      </c>
      <c r="H27" s="23"/>
      <c r="I27" s="23"/>
      <c r="J27" s="27"/>
      <c r="K27" s="23"/>
      <c r="L27" s="23"/>
      <c r="M27" s="23">
        <v>2.5</v>
      </c>
      <c r="N27" s="23"/>
      <c r="O27" s="28">
        <v>257.9</v>
      </c>
      <c r="P27" s="23">
        <v>361.7</v>
      </c>
      <c r="Q27" s="28">
        <v>1303.2</v>
      </c>
      <c r="R27" s="23">
        <v>901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3288</v>
      </c>
      <c r="AE27" s="28">
        <f t="shared" si="3"/>
        <v>1749.1999999999998</v>
      </c>
    </row>
    <row r="28" spans="1:31" ht="15.75">
      <c r="A28" s="3" t="s">
        <v>17</v>
      </c>
      <c r="B28" s="23">
        <f>130.2+7.9-2.4-0.1</f>
        <v>135.6</v>
      </c>
      <c r="C28" s="23"/>
      <c r="D28" s="23"/>
      <c r="E28" s="23">
        <v>1.3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30</v>
      </c>
      <c r="R28" s="23">
        <v>84.1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115.39999999999999</v>
      </c>
      <c r="AE28" s="28">
        <f t="shared" si="3"/>
        <v>20.200000000000003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2437.9999999999995</v>
      </c>
      <c r="C30" s="23">
        <f t="shared" si="5"/>
        <v>0</v>
      </c>
      <c r="D30" s="23">
        <f t="shared" si="5"/>
        <v>0.1</v>
      </c>
      <c r="E30" s="23">
        <f t="shared" si="5"/>
        <v>94.10000000000004</v>
      </c>
      <c r="F30" s="23">
        <f t="shared" si="5"/>
        <v>0</v>
      </c>
      <c r="G30" s="23">
        <f t="shared" si="5"/>
        <v>7.699999999999999</v>
      </c>
      <c r="H30" s="23">
        <f t="shared" si="5"/>
        <v>0</v>
      </c>
      <c r="I30" s="23">
        <f t="shared" si="5"/>
        <v>0</v>
      </c>
      <c r="J30" s="23">
        <f t="shared" si="5"/>
        <v>204.80000000000018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0.4</v>
      </c>
      <c r="O30" s="28">
        <f t="shared" si="5"/>
        <v>0</v>
      </c>
      <c r="P30" s="23">
        <f t="shared" si="5"/>
        <v>5.684341886080802E-14</v>
      </c>
      <c r="Q30" s="23">
        <f t="shared" si="5"/>
        <v>177.89999999999986</v>
      </c>
      <c r="R30" s="23">
        <f t="shared" si="5"/>
        <v>195.19999999999996</v>
      </c>
      <c r="S30" s="23">
        <f t="shared" si="5"/>
        <v>0</v>
      </c>
      <c r="T30" s="23">
        <f t="shared" si="5"/>
        <v>309.6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989.8000000000001</v>
      </c>
      <c r="AE30" s="28">
        <f>AE23-AE24-AE25-AE26-AE27-AE28-AE29</f>
        <v>1448.1999999999969</v>
      </c>
    </row>
    <row r="31" spans="1:31" ht="15" customHeight="1">
      <c r="A31" s="4" t="s">
        <v>8</v>
      </c>
      <c r="B31" s="23">
        <f>351.2-89.8+9.8-0.1</f>
        <v>271.09999999999997</v>
      </c>
      <c r="C31" s="23"/>
      <c r="D31" s="23">
        <v>0.1</v>
      </c>
      <c r="E31" s="23"/>
      <c r="F31" s="23"/>
      <c r="G31" s="23"/>
      <c r="H31" s="23"/>
      <c r="I31" s="23"/>
      <c r="J31" s="27"/>
      <c r="K31" s="23">
        <v>68.6</v>
      </c>
      <c r="L31" s="23"/>
      <c r="M31" s="23"/>
      <c r="N31" s="23"/>
      <c r="O31" s="28"/>
      <c r="P31" s="23">
        <v>30.5</v>
      </c>
      <c r="Q31" s="28">
        <v>35.2</v>
      </c>
      <c r="R31" s="23">
        <v>2.4</v>
      </c>
      <c r="S31" s="27">
        <v>30</v>
      </c>
      <c r="T31" s="27">
        <v>93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259.79999999999995</v>
      </c>
      <c r="AE31" s="28">
        <f aca="true" t="shared" si="6" ref="AE31:AE36">B31+C31-AD31</f>
        <v>11.300000000000011</v>
      </c>
    </row>
    <row r="32" spans="1:31" ht="15.75">
      <c r="A32" s="3" t="s">
        <v>5</v>
      </c>
      <c r="B32" s="23">
        <f>236.2-44.6</f>
        <v>191.6</v>
      </c>
      <c r="C32" s="23"/>
      <c r="D32" s="23"/>
      <c r="E32" s="23"/>
      <c r="F32" s="23"/>
      <c r="G32" s="23"/>
      <c r="H32" s="23"/>
      <c r="I32" s="23"/>
      <c r="J32" s="27"/>
      <c r="K32" s="23">
        <v>68.6</v>
      </c>
      <c r="L32" s="23"/>
      <c r="M32" s="23"/>
      <c r="N32" s="23"/>
      <c r="O32" s="23"/>
      <c r="P32" s="23"/>
      <c r="Q32" s="28"/>
      <c r="R32" s="23"/>
      <c r="S32" s="27">
        <v>30</v>
      </c>
      <c r="T32" s="27">
        <v>93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191.6</v>
      </c>
      <c r="AE32" s="28">
        <f t="shared" si="6"/>
        <v>0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109.2-43.5</f>
        <v>65.7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30.5</v>
      </c>
      <c r="Q34" s="28">
        <v>35.2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65.7</v>
      </c>
      <c r="AE34" s="28">
        <f t="shared" si="6"/>
        <v>0</v>
      </c>
    </row>
    <row r="35" spans="1:31" ht="15.75">
      <c r="A35" s="3" t="s">
        <v>17</v>
      </c>
      <c r="B35" s="23"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13.799999999999969</v>
      </c>
      <c r="C37" s="23">
        <f t="shared" si="7"/>
        <v>0</v>
      </c>
      <c r="D37" s="23">
        <f t="shared" si="7"/>
        <v>0.1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2.4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2.5</v>
      </c>
      <c r="AE37" s="28">
        <f>AE31-AE32-AE34-AE36-AE33-AE35</f>
        <v>11.300000000000011</v>
      </c>
    </row>
    <row r="38" spans="1:31" ht="15" customHeight="1">
      <c r="A38" s="4" t="s">
        <v>35</v>
      </c>
      <c r="B38" s="23">
        <f>623-64.6</f>
        <v>558.4</v>
      </c>
      <c r="C38" s="23"/>
      <c r="D38" s="23">
        <v>7.4</v>
      </c>
      <c r="E38" s="23"/>
      <c r="F38" s="23">
        <v>5.4</v>
      </c>
      <c r="G38" s="23"/>
      <c r="H38" s="23">
        <v>7.6</v>
      </c>
      <c r="I38" s="23"/>
      <c r="J38" s="27"/>
      <c r="K38" s="23">
        <v>190.5</v>
      </c>
      <c r="L38" s="23"/>
      <c r="M38" s="23"/>
      <c r="N38" s="23">
        <v>3.4</v>
      </c>
      <c r="O38" s="28"/>
      <c r="P38" s="23"/>
      <c r="Q38" s="28"/>
      <c r="R38" s="28"/>
      <c r="S38" s="27">
        <v>230.5</v>
      </c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444.8</v>
      </c>
      <c r="AE38" s="28">
        <f aca="true" t="shared" si="8" ref="AE38:AE43">B38+C38-AD38</f>
        <v>113.59999999999997</v>
      </c>
    </row>
    <row r="39" spans="1:32" ht="15.75">
      <c r="A39" s="3" t="s">
        <v>5</v>
      </c>
      <c r="B39" s="23">
        <f>465.5-44.5</f>
        <v>421</v>
      </c>
      <c r="C39" s="23"/>
      <c r="D39" s="23"/>
      <c r="E39" s="23"/>
      <c r="F39" s="23"/>
      <c r="G39" s="23"/>
      <c r="H39" s="23"/>
      <c r="I39" s="23"/>
      <c r="J39" s="27"/>
      <c r="K39" s="23">
        <v>190.5</v>
      </c>
      <c r="L39" s="23"/>
      <c r="M39" s="23"/>
      <c r="N39" s="23"/>
      <c r="O39" s="28"/>
      <c r="P39" s="23"/>
      <c r="Q39" s="28"/>
      <c r="R39" s="23"/>
      <c r="S39" s="27">
        <v>230.5</v>
      </c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421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f>3.8-0.4</f>
        <v>3.4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>
        <v>3.4</v>
      </c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3.4</v>
      </c>
      <c r="AE41" s="28">
        <f t="shared" si="8"/>
        <v>0</v>
      </c>
    </row>
    <row r="42" spans="1:31" ht="15.75">
      <c r="A42" s="3" t="s">
        <v>2</v>
      </c>
      <c r="B42" s="23">
        <f>124.1-18.1</f>
        <v>106</v>
      </c>
      <c r="C42" s="23"/>
      <c r="D42" s="23">
        <v>0.4</v>
      </c>
      <c r="E42" s="23"/>
      <c r="F42" s="23">
        <v>5.2</v>
      </c>
      <c r="G42" s="23"/>
      <c r="H42" s="23">
        <v>0.6</v>
      </c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6.2</v>
      </c>
      <c r="AE42" s="28">
        <f t="shared" si="8"/>
        <v>99.8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27.99999999999997</v>
      </c>
      <c r="C44" s="23">
        <f t="shared" si="9"/>
        <v>0</v>
      </c>
      <c r="D44" s="23">
        <f t="shared" si="9"/>
        <v>7</v>
      </c>
      <c r="E44" s="23">
        <f t="shared" si="9"/>
        <v>0</v>
      </c>
      <c r="F44" s="23">
        <f t="shared" si="9"/>
        <v>0.20000000000000018</v>
      </c>
      <c r="G44" s="23">
        <f t="shared" si="9"/>
        <v>0</v>
      </c>
      <c r="H44" s="23">
        <f t="shared" si="9"/>
        <v>7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14.2</v>
      </c>
      <c r="AE44" s="28">
        <f>AE38-AE39-AE40-AE41-AE42-AE43</f>
        <v>13.799999999999969</v>
      </c>
    </row>
    <row r="45" spans="1:31" ht="15" customHeight="1">
      <c r="A45" s="4" t="s">
        <v>15</v>
      </c>
      <c r="B45" s="37">
        <f>923.3-188.4</f>
        <v>734.9</v>
      </c>
      <c r="C45" s="23"/>
      <c r="D45" s="23">
        <v>25.9</v>
      </c>
      <c r="E45" s="29">
        <v>28.7</v>
      </c>
      <c r="F45" s="29">
        <v>425.6</v>
      </c>
      <c r="G45" s="29"/>
      <c r="H45" s="29"/>
      <c r="I45" s="29"/>
      <c r="J45" s="30"/>
      <c r="K45" s="29"/>
      <c r="L45" s="29"/>
      <c r="M45" s="29"/>
      <c r="N45" s="29">
        <v>10.7</v>
      </c>
      <c r="O45" s="32"/>
      <c r="P45" s="29"/>
      <c r="Q45" s="29">
        <v>10.8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501.70000000000005</v>
      </c>
      <c r="AE45" s="28">
        <f>B45+C45-AD45</f>
        <v>233.19999999999993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833.9-162.5+0.5</f>
        <v>671.9</v>
      </c>
      <c r="C47" s="23"/>
      <c r="D47" s="23">
        <v>24.7</v>
      </c>
      <c r="E47" s="23">
        <v>28.7</v>
      </c>
      <c r="F47" s="23">
        <v>415.6</v>
      </c>
      <c r="G47" s="23"/>
      <c r="H47" s="23"/>
      <c r="I47" s="23"/>
      <c r="J47" s="27"/>
      <c r="K47" s="23"/>
      <c r="L47" s="23"/>
      <c r="M47" s="23"/>
      <c r="N47" s="23">
        <v>4.4</v>
      </c>
      <c r="O47" s="28"/>
      <c r="P47" s="23"/>
      <c r="Q47" s="23">
        <v>7.7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481.09999999999997</v>
      </c>
      <c r="AE47" s="28">
        <f>B47+C47-AD47</f>
        <v>190.8</v>
      </c>
    </row>
    <row r="48" spans="1:31" ht="15.75">
      <c r="A48" s="3" t="s">
        <v>26</v>
      </c>
      <c r="B48" s="23">
        <f aca="true" t="shared" si="10" ref="B48:AB48">B45-B46-B47</f>
        <v>63</v>
      </c>
      <c r="C48" s="23">
        <f t="shared" si="10"/>
        <v>0</v>
      </c>
      <c r="D48" s="23">
        <f t="shared" si="10"/>
        <v>1.1999999999999993</v>
      </c>
      <c r="E48" s="23">
        <f t="shared" si="10"/>
        <v>0</v>
      </c>
      <c r="F48" s="23">
        <f t="shared" si="10"/>
        <v>10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6.299999999999999</v>
      </c>
      <c r="O48" s="23">
        <f t="shared" si="10"/>
        <v>0</v>
      </c>
      <c r="P48" s="23">
        <f t="shared" si="10"/>
        <v>0</v>
      </c>
      <c r="Q48" s="23">
        <f t="shared" si="10"/>
        <v>3.1000000000000005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20.6</v>
      </c>
      <c r="AE48" s="28">
        <f>AE45-AE47-AE46</f>
        <v>42.39999999999992</v>
      </c>
    </row>
    <row r="49" spans="1:31" ht="15" customHeight="1">
      <c r="A49" s="4" t="s">
        <v>0</v>
      </c>
      <c r="B49" s="23">
        <f>5159.3-79</f>
        <v>5080.3</v>
      </c>
      <c r="C49" s="23"/>
      <c r="D49" s="23"/>
      <c r="E49" s="23"/>
      <c r="F49" s="23">
        <v>3415.7</v>
      </c>
      <c r="G49" s="23">
        <v>1160.5</v>
      </c>
      <c r="H49" s="23"/>
      <c r="I49" s="23"/>
      <c r="J49" s="27"/>
      <c r="K49" s="23"/>
      <c r="L49" s="23"/>
      <c r="M49" s="23"/>
      <c r="N49" s="23">
        <v>185.2</v>
      </c>
      <c r="O49" s="28"/>
      <c r="P49" s="23"/>
      <c r="Q49" s="23">
        <v>4.1</v>
      </c>
      <c r="R49" s="23">
        <v>84.7</v>
      </c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4850.2</v>
      </c>
      <c r="AE49" s="28">
        <f aca="true" t="shared" si="11" ref="AE49:AE55">B49+C49-AD49</f>
        <v>230.10000000000036</v>
      </c>
    </row>
    <row r="50" spans="1:32" ht="15" customHeight="1">
      <c r="A50" s="4" t="s">
        <v>9</v>
      </c>
      <c r="B50" s="45">
        <f>4544-1364+0.1</f>
        <v>3180.1</v>
      </c>
      <c r="C50" s="23"/>
      <c r="D50" s="23">
        <v>38</v>
      </c>
      <c r="E50" s="23">
        <v>332</v>
      </c>
      <c r="F50" s="23">
        <v>67.8</v>
      </c>
      <c r="G50" s="23"/>
      <c r="H50" s="23">
        <v>22.1</v>
      </c>
      <c r="I50" s="23">
        <v>92.4</v>
      </c>
      <c r="J50" s="27">
        <v>1134.6</v>
      </c>
      <c r="K50" s="23"/>
      <c r="L50" s="23"/>
      <c r="M50" s="23">
        <v>86.2</v>
      </c>
      <c r="N50" s="23">
        <v>65</v>
      </c>
      <c r="O50" s="28">
        <v>3.4</v>
      </c>
      <c r="P50" s="23">
        <v>18.4</v>
      </c>
      <c r="Q50" s="28">
        <v>51.6</v>
      </c>
      <c r="R50" s="23"/>
      <c r="S50" s="27"/>
      <c r="T50" s="27"/>
      <c r="U50" s="27">
        <v>1048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2959.5</v>
      </c>
      <c r="AE50" s="23">
        <f t="shared" si="11"/>
        <v>220.5999999999999</v>
      </c>
      <c r="AF50" s="6"/>
    </row>
    <row r="51" spans="1:32" ht="15.75">
      <c r="A51" s="3" t="s">
        <v>5</v>
      </c>
      <c r="B51" s="23">
        <f>2320.4-138.9</f>
        <v>2181.5</v>
      </c>
      <c r="C51" s="23"/>
      <c r="D51" s="23"/>
      <c r="E51" s="23"/>
      <c r="F51" s="23"/>
      <c r="G51" s="23"/>
      <c r="H51" s="23"/>
      <c r="I51" s="23"/>
      <c r="J51" s="27">
        <v>1133.4</v>
      </c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>
        <v>1048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2181.4</v>
      </c>
      <c r="AE51" s="23">
        <f t="shared" si="11"/>
        <v>0.09999999999990905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782.3-515.3</f>
        <v>267</v>
      </c>
      <c r="C53" s="23"/>
      <c r="D53" s="23">
        <v>32.4</v>
      </c>
      <c r="E53" s="23">
        <v>6.9</v>
      </c>
      <c r="F53" s="23"/>
      <c r="G53" s="23"/>
      <c r="H53" s="23"/>
      <c r="I53" s="23">
        <v>2.4</v>
      </c>
      <c r="J53" s="27"/>
      <c r="K53" s="23"/>
      <c r="L53" s="23"/>
      <c r="M53" s="23"/>
      <c r="N53" s="23"/>
      <c r="O53" s="28">
        <v>3.4</v>
      </c>
      <c r="P53" s="23">
        <v>18.4</v>
      </c>
      <c r="Q53" s="28">
        <v>48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111.5</v>
      </c>
      <c r="AE53" s="23">
        <f t="shared" si="11"/>
        <v>155.5</v>
      </c>
    </row>
    <row r="54" spans="1:31" ht="15.75">
      <c r="A54" s="3" t="s">
        <v>17</v>
      </c>
      <c r="B54" s="37">
        <f>20.8-13.6</f>
        <v>7.200000000000001</v>
      </c>
      <c r="C54" s="23"/>
      <c r="D54" s="23">
        <v>3.6</v>
      </c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3.6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724.3999999999999</v>
      </c>
      <c r="C56" s="23">
        <f t="shared" si="12"/>
        <v>0</v>
      </c>
      <c r="D56" s="23">
        <f t="shared" si="12"/>
        <v>2.0000000000000013</v>
      </c>
      <c r="E56" s="23">
        <f t="shared" si="12"/>
        <v>325.1</v>
      </c>
      <c r="F56" s="23">
        <f t="shared" si="12"/>
        <v>67.8</v>
      </c>
      <c r="G56" s="23">
        <f t="shared" si="12"/>
        <v>0</v>
      </c>
      <c r="H56" s="23">
        <f t="shared" si="12"/>
        <v>22.1</v>
      </c>
      <c r="I56" s="23">
        <f t="shared" si="12"/>
        <v>90</v>
      </c>
      <c r="J56" s="23">
        <f t="shared" si="12"/>
        <v>1.199999999999818</v>
      </c>
      <c r="K56" s="23">
        <f t="shared" si="12"/>
        <v>0</v>
      </c>
      <c r="L56" s="23">
        <f t="shared" si="12"/>
        <v>0</v>
      </c>
      <c r="M56" s="23">
        <f t="shared" si="12"/>
        <v>86.2</v>
      </c>
      <c r="N56" s="23">
        <f t="shared" si="12"/>
        <v>65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659.3999999999999</v>
      </c>
      <c r="AE56" s="23">
        <f>AE50-AE51-AE53-AE55-AE52-AE54</f>
        <v>65</v>
      </c>
    </row>
    <row r="57" spans="1:31" ht="15" customHeight="1">
      <c r="A57" s="4" t="s">
        <v>10</v>
      </c>
      <c r="B57" s="23">
        <f>231.8-105.9</f>
        <v>125.9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>
        <v>63.8</v>
      </c>
      <c r="S57" s="27"/>
      <c r="T57" s="27"/>
      <c r="U57" s="27"/>
      <c r="V57" s="23"/>
      <c r="W57" s="27">
        <v>32.1</v>
      </c>
      <c r="X57" s="27"/>
      <c r="Y57" s="27"/>
      <c r="Z57" s="23"/>
      <c r="AA57" s="23"/>
      <c r="AB57" s="23"/>
      <c r="AC57" s="23"/>
      <c r="AD57" s="28">
        <f aca="true" t="shared" si="13" ref="AD57:AD85">SUM(D57:AB57)</f>
        <v>95.9</v>
      </c>
      <c r="AE57" s="23">
        <f aca="true" t="shared" si="14" ref="AE57:AE63">B57+C57-AD57</f>
        <v>30</v>
      </c>
    </row>
    <row r="58" spans="1:31" ht="15" customHeight="1">
      <c r="A58" s="4" t="s">
        <v>11</v>
      </c>
      <c r="B58" s="23">
        <f>1364-111.5+0.1</f>
        <v>1252.6</v>
      </c>
      <c r="C58" s="23"/>
      <c r="D58" s="23">
        <v>95.6</v>
      </c>
      <c r="E58" s="23">
        <v>8.8</v>
      </c>
      <c r="F58" s="23"/>
      <c r="G58" s="23"/>
      <c r="H58" s="23"/>
      <c r="I58" s="23"/>
      <c r="J58" s="27"/>
      <c r="K58" s="23">
        <v>334.8</v>
      </c>
      <c r="L58" s="23"/>
      <c r="M58" s="23"/>
      <c r="N58" s="23"/>
      <c r="O58" s="28"/>
      <c r="P58" s="23"/>
      <c r="Q58" s="28">
        <v>43.9</v>
      </c>
      <c r="R58" s="23">
        <v>50.2</v>
      </c>
      <c r="S58" s="27">
        <v>364.8</v>
      </c>
      <c r="T58" s="27">
        <v>68.9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966.9999999999999</v>
      </c>
      <c r="AE58" s="23">
        <f t="shared" si="14"/>
        <v>285.6</v>
      </c>
    </row>
    <row r="59" spans="1:32" ht="15.75">
      <c r="A59" s="3" t="s">
        <v>5</v>
      </c>
      <c r="B59" s="23">
        <f>644.3-9.6+0.1</f>
        <v>634.8</v>
      </c>
      <c r="C59" s="23"/>
      <c r="D59" s="23"/>
      <c r="E59" s="23"/>
      <c r="F59" s="23"/>
      <c r="G59" s="23"/>
      <c r="H59" s="23"/>
      <c r="I59" s="23"/>
      <c r="J59" s="27"/>
      <c r="K59" s="23">
        <v>269.9</v>
      </c>
      <c r="L59" s="23"/>
      <c r="M59" s="23"/>
      <c r="N59" s="23"/>
      <c r="O59" s="28"/>
      <c r="P59" s="23"/>
      <c r="Q59" s="28"/>
      <c r="R59" s="23"/>
      <c r="S59" s="27">
        <v>364.8</v>
      </c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634.7</v>
      </c>
      <c r="AE59" s="23">
        <f t="shared" si="14"/>
        <v>0.09999999999990905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62.8-39.1+0.1</f>
        <v>23.799999999999997</v>
      </c>
      <c r="C61" s="23"/>
      <c r="D61" s="23">
        <v>4.2</v>
      </c>
      <c r="E61" s="23">
        <v>8.7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3.1</v>
      </c>
      <c r="R61" s="23">
        <v>5.2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21.2</v>
      </c>
      <c r="AE61" s="23">
        <f t="shared" si="14"/>
        <v>2.599999999999998</v>
      </c>
      <c r="AF61" s="6"/>
    </row>
    <row r="62" spans="1:31" ht="15.75">
      <c r="A62" s="3" t="s">
        <v>2</v>
      </c>
      <c r="B62" s="23">
        <f>160.4-33.7-0.1</f>
        <v>126.60000000000001</v>
      </c>
      <c r="C62" s="23"/>
      <c r="D62" s="23">
        <v>10.4</v>
      </c>
      <c r="E62" s="23">
        <v>0.1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>
        <v>20.8</v>
      </c>
      <c r="R62" s="23">
        <v>16</v>
      </c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47.3</v>
      </c>
      <c r="AE62" s="23">
        <f t="shared" si="14"/>
        <v>79.30000000000001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467.3999999999999</v>
      </c>
      <c r="C64" s="23">
        <f t="shared" si="15"/>
        <v>0</v>
      </c>
      <c r="D64" s="23">
        <f t="shared" si="15"/>
        <v>80.99999999999999</v>
      </c>
      <c r="E64" s="23">
        <f t="shared" si="15"/>
        <v>1.7763568394002505E-15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64.90000000000003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19.999999999999996</v>
      </c>
      <c r="R64" s="23">
        <f t="shared" si="15"/>
        <v>29.000000000000004</v>
      </c>
      <c r="S64" s="23">
        <f t="shared" si="15"/>
        <v>0</v>
      </c>
      <c r="T64" s="23">
        <f t="shared" si="15"/>
        <v>68.9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263.80000000000007</v>
      </c>
      <c r="AE64" s="23">
        <f>AE58-AE59-AE62-AE63-AE61-AE60</f>
        <v>203.6000000000001</v>
      </c>
    </row>
    <row r="65" spans="1:31" ht="31.5">
      <c r="A65" s="4" t="s">
        <v>34</v>
      </c>
      <c r="B65" s="23">
        <f>854.6-829.9</f>
        <v>24.700000000000045</v>
      </c>
      <c r="C65" s="23"/>
      <c r="D65" s="23"/>
      <c r="E65" s="23"/>
      <c r="F65" s="23">
        <v>11.8</v>
      </c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11.8</v>
      </c>
      <c r="AE65" s="31">
        <f aca="true" t="shared" si="16" ref="AE65:AE75">B65+C65-AD65</f>
        <v>12.900000000000045</v>
      </c>
    </row>
    <row r="66" spans="1:31" ht="15.75">
      <c r="A66" s="4" t="s">
        <v>43</v>
      </c>
      <c r="B66" s="23">
        <f>12.7-7.2</f>
        <v>5.499999999999999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>
        <v>5.5</v>
      </c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0</v>
      </c>
    </row>
    <row r="67" spans="1:48" ht="31.5">
      <c r="A67" s="4" t="s">
        <v>22</v>
      </c>
      <c r="B67" s="23">
        <f>475.8-475.8</f>
        <v>0</v>
      </c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1013.4+280.3-7-170.2-58.4-25</f>
        <v>1033.1</v>
      </c>
      <c r="C68" s="23"/>
      <c r="D68" s="23">
        <v>20.1</v>
      </c>
      <c r="E68" s="23"/>
      <c r="F68" s="23"/>
      <c r="G68" s="23"/>
      <c r="H68" s="23"/>
      <c r="I68" s="23"/>
      <c r="J68" s="27"/>
      <c r="K68" s="23">
        <v>13.4</v>
      </c>
      <c r="L68" s="23"/>
      <c r="M68" s="23"/>
      <c r="N68" s="23"/>
      <c r="O68" s="23">
        <v>149.7</v>
      </c>
      <c r="P68" s="23"/>
      <c r="Q68" s="28">
        <v>2.5</v>
      </c>
      <c r="R68" s="23"/>
      <c r="S68" s="27"/>
      <c r="T68" s="27"/>
      <c r="U68" s="27">
        <v>14.3</v>
      </c>
      <c r="V68" s="23">
        <v>0.8</v>
      </c>
      <c r="W68" s="27">
        <v>4.1</v>
      </c>
      <c r="X68" s="27"/>
      <c r="Y68" s="27"/>
      <c r="Z68" s="23"/>
      <c r="AA68" s="23"/>
      <c r="AB68" s="23"/>
      <c r="AC68" s="23"/>
      <c r="AD68" s="28">
        <f t="shared" si="13"/>
        <v>204.9</v>
      </c>
      <c r="AE68" s="31">
        <f t="shared" si="16"/>
        <v>828.1999999999999</v>
      </c>
    </row>
    <row r="69" spans="1:31" ht="15" customHeight="1">
      <c r="A69" s="3" t="s">
        <v>5</v>
      </c>
      <c r="B69" s="23">
        <v>26.9</v>
      </c>
      <c r="C69" s="23"/>
      <c r="D69" s="23"/>
      <c r="E69" s="23"/>
      <c r="F69" s="23"/>
      <c r="G69" s="23"/>
      <c r="H69" s="23"/>
      <c r="I69" s="23"/>
      <c r="J69" s="27"/>
      <c r="K69" s="23">
        <v>13.4</v>
      </c>
      <c r="L69" s="23"/>
      <c r="M69" s="23"/>
      <c r="N69" s="23"/>
      <c r="O69" s="23"/>
      <c r="P69" s="23"/>
      <c r="Q69" s="28"/>
      <c r="R69" s="23"/>
      <c r="S69" s="27"/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26.9</v>
      </c>
      <c r="AE69" s="31">
        <f t="shared" si="16"/>
        <v>0</v>
      </c>
    </row>
    <row r="70" spans="1:31" ht="15" customHeight="1">
      <c r="A70" s="3" t="s">
        <v>2</v>
      </c>
      <c r="B70" s="23">
        <f>495.7+0.7</f>
        <v>496.4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496.4</v>
      </c>
    </row>
    <row r="71" spans="1:31" s="11" customFormat="1" ht="31.5">
      <c r="A71" s="12" t="s">
        <v>21</v>
      </c>
      <c r="B71" s="23">
        <f>99.8-20.7-0.2</f>
        <v>78.89999999999999</v>
      </c>
      <c r="C71" s="23"/>
      <c r="D71" s="23">
        <v>5.1</v>
      </c>
      <c r="E71" s="29"/>
      <c r="F71" s="29"/>
      <c r="G71" s="29"/>
      <c r="H71" s="29"/>
      <c r="I71" s="29">
        <v>22.6</v>
      </c>
      <c r="J71" s="30"/>
      <c r="K71" s="29"/>
      <c r="L71" s="29"/>
      <c r="M71" s="29"/>
      <c r="N71" s="29">
        <v>3</v>
      </c>
      <c r="O71" s="29"/>
      <c r="P71" s="29"/>
      <c r="Q71" s="32"/>
      <c r="R71" s="29"/>
      <c r="S71" s="30"/>
      <c r="T71" s="30">
        <v>44.8</v>
      </c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75.5</v>
      </c>
      <c r="AE71" s="31">
        <f t="shared" si="16"/>
        <v>3.3999999999999915</v>
      </c>
    </row>
    <row r="72" spans="1:31" s="11" customFormat="1" ht="15.75">
      <c r="A72" s="3" t="s">
        <v>5</v>
      </c>
      <c r="B72" s="23">
        <f>67.6-0.2</f>
        <v>67.39999999999999</v>
      </c>
      <c r="C72" s="23"/>
      <c r="D72" s="23"/>
      <c r="E72" s="29"/>
      <c r="F72" s="29"/>
      <c r="G72" s="29"/>
      <c r="H72" s="29"/>
      <c r="I72" s="29">
        <v>22.6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>
        <v>44.8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67.4</v>
      </c>
      <c r="AE72" s="31">
        <f t="shared" si="16"/>
        <v>0</v>
      </c>
    </row>
    <row r="73" spans="1:31" s="11" customFormat="1" ht="15.75">
      <c r="A73" s="3" t="s">
        <v>2</v>
      </c>
      <c r="B73" s="23">
        <f>9.7-6.6-0.1</f>
        <v>2.9999999999999996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3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</v>
      </c>
      <c r="AE73" s="31">
        <f t="shared" si="16"/>
        <v>0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100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100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73806.09999999999</v>
      </c>
      <c r="C87" s="43">
        <f t="shared" si="18"/>
        <v>0</v>
      </c>
      <c r="D87" s="43">
        <f t="shared" si="18"/>
        <v>2030.5999999999997</v>
      </c>
      <c r="E87" s="43">
        <f t="shared" si="18"/>
        <v>1212.5</v>
      </c>
      <c r="F87" s="43">
        <f t="shared" si="18"/>
        <v>4130.9</v>
      </c>
      <c r="G87" s="43">
        <f t="shared" si="18"/>
        <v>1172.3</v>
      </c>
      <c r="H87" s="43">
        <f t="shared" si="18"/>
        <v>325.6</v>
      </c>
      <c r="I87" s="43">
        <f t="shared" si="18"/>
        <v>217.70000000000002</v>
      </c>
      <c r="J87" s="43">
        <f t="shared" si="18"/>
        <v>7423.199999999999</v>
      </c>
      <c r="K87" s="43">
        <f t="shared" si="18"/>
        <v>6451.2</v>
      </c>
      <c r="L87" s="43">
        <f t="shared" si="18"/>
        <v>1492.1999999999998</v>
      </c>
      <c r="M87" s="43">
        <f t="shared" si="18"/>
        <v>1493.8000000000002</v>
      </c>
      <c r="N87" s="43">
        <f t="shared" si="18"/>
        <v>572.5999999999999</v>
      </c>
      <c r="O87" s="43">
        <f t="shared" si="18"/>
        <v>721.3</v>
      </c>
      <c r="P87" s="43">
        <f t="shared" si="18"/>
        <v>1079.3000000000002</v>
      </c>
      <c r="Q87" s="43">
        <f t="shared" si="18"/>
        <v>3513.5</v>
      </c>
      <c r="R87" s="43">
        <f t="shared" si="18"/>
        <v>4702.7</v>
      </c>
      <c r="S87" s="43">
        <f t="shared" si="18"/>
        <v>895.4000000000001</v>
      </c>
      <c r="T87" s="43">
        <f t="shared" si="18"/>
        <v>2084.3</v>
      </c>
      <c r="U87" s="43">
        <f t="shared" si="18"/>
        <v>1623.3999999999999</v>
      </c>
      <c r="V87" s="43">
        <f t="shared" si="18"/>
        <v>14832.599999999999</v>
      </c>
      <c r="W87" s="43">
        <f t="shared" si="18"/>
        <v>1071.1999999999998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57046.3</v>
      </c>
      <c r="AE87" s="60">
        <f>AE10+AE15+AE23+AE31+AE45+AE49+AE50+AE57+AE58+AE65+AE67+AE68+AE71+AE74+AE75+AE76+AE81+AE82+AE83+AE84+AE66+AE38+AE85</f>
        <v>16759.799999999996</v>
      </c>
    </row>
    <row r="88" spans="1:31" ht="15.75">
      <c r="A88" s="3" t="s">
        <v>5</v>
      </c>
      <c r="B88" s="23">
        <f aca="true" t="shared" si="19" ref="B88:AB88">B11+B16+B24+B32+B51+B59+B69+B39+B72</f>
        <v>39106.50000000001</v>
      </c>
      <c r="C88" s="23">
        <f t="shared" si="19"/>
        <v>0</v>
      </c>
      <c r="D88" s="23">
        <f t="shared" si="19"/>
        <v>1256</v>
      </c>
      <c r="E88" s="23">
        <f t="shared" si="19"/>
        <v>21.4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122.69999999999999</v>
      </c>
      <c r="J88" s="23">
        <f t="shared" si="19"/>
        <v>6816.199999999999</v>
      </c>
      <c r="K88" s="23">
        <f t="shared" si="19"/>
        <v>6385.9</v>
      </c>
      <c r="L88" s="23">
        <f t="shared" si="19"/>
        <v>1492.1999999999998</v>
      </c>
      <c r="M88" s="23">
        <f t="shared" si="19"/>
        <v>1404.7</v>
      </c>
      <c r="N88" s="23">
        <f t="shared" si="19"/>
        <v>0</v>
      </c>
      <c r="O88" s="23">
        <f t="shared" si="19"/>
        <v>29.6</v>
      </c>
      <c r="P88" s="23">
        <f t="shared" si="19"/>
        <v>0.1</v>
      </c>
      <c r="Q88" s="23">
        <f t="shared" si="19"/>
        <v>0</v>
      </c>
      <c r="R88" s="23">
        <f t="shared" si="19"/>
        <v>201.4</v>
      </c>
      <c r="S88" s="23">
        <f t="shared" si="19"/>
        <v>888</v>
      </c>
      <c r="T88" s="23">
        <f t="shared" si="19"/>
        <v>1704.9</v>
      </c>
      <c r="U88" s="23">
        <f t="shared" si="19"/>
        <v>1617.6</v>
      </c>
      <c r="V88" s="23">
        <f t="shared" si="19"/>
        <v>14785.9</v>
      </c>
      <c r="W88" s="23">
        <f t="shared" si="19"/>
        <v>1035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37761.6</v>
      </c>
      <c r="AE88" s="28">
        <f>B88+C88-AD88</f>
        <v>1344.9000000000087</v>
      </c>
    </row>
    <row r="89" spans="1:31" ht="15.75">
      <c r="A89" s="3" t="s">
        <v>2</v>
      </c>
      <c r="B89" s="23">
        <f aca="true" t="shared" si="20" ref="B89:X89">B12+B19+B27+B34+B53+B62+B42+B73+B70</f>
        <v>19920</v>
      </c>
      <c r="C89" s="23">
        <f t="shared" si="20"/>
        <v>0</v>
      </c>
      <c r="D89" s="23">
        <f t="shared" si="20"/>
        <v>131.3</v>
      </c>
      <c r="E89" s="23">
        <f t="shared" si="20"/>
        <v>467.8</v>
      </c>
      <c r="F89" s="23">
        <f t="shared" si="20"/>
        <v>87.7</v>
      </c>
      <c r="G89" s="23">
        <f t="shared" si="20"/>
        <v>0.9</v>
      </c>
      <c r="H89" s="23">
        <f t="shared" si="20"/>
        <v>0.6</v>
      </c>
      <c r="I89" s="23">
        <f t="shared" si="20"/>
        <v>2.4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2.5</v>
      </c>
      <c r="N89" s="23">
        <f t="shared" si="20"/>
        <v>83.9</v>
      </c>
      <c r="O89" s="23">
        <f t="shared" si="20"/>
        <v>261.29999999999995</v>
      </c>
      <c r="P89" s="23">
        <f t="shared" si="20"/>
        <v>810.6999999999999</v>
      </c>
      <c r="Q89" s="23">
        <f t="shared" si="20"/>
        <v>3255.1000000000004</v>
      </c>
      <c r="R89" s="23">
        <f t="shared" si="20"/>
        <v>3879.6000000000004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8983.800000000001</v>
      </c>
      <c r="AE89" s="28">
        <f>B89+C89-AD89</f>
        <v>10936.199999999999</v>
      </c>
    </row>
    <row r="90" spans="1:31" ht="15.75">
      <c r="A90" s="3" t="s">
        <v>3</v>
      </c>
      <c r="B90" s="23">
        <f aca="true" t="shared" si="21" ref="B90:AB90">B17+B25+B40+B60</f>
        <v>798.6</v>
      </c>
      <c r="C90" s="23">
        <f t="shared" si="21"/>
        <v>0</v>
      </c>
      <c r="D90" s="23">
        <f t="shared" si="21"/>
        <v>0</v>
      </c>
      <c r="E90" s="23">
        <f t="shared" si="21"/>
        <v>202.2</v>
      </c>
      <c r="F90" s="23">
        <f t="shared" si="21"/>
        <v>7.6</v>
      </c>
      <c r="G90" s="23">
        <f t="shared" si="21"/>
        <v>0</v>
      </c>
      <c r="H90" s="23">
        <f t="shared" si="21"/>
        <v>0.9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0.4</v>
      </c>
      <c r="N90" s="23">
        <f t="shared" si="21"/>
        <v>0</v>
      </c>
      <c r="O90" s="23">
        <f t="shared" si="21"/>
        <v>198.3</v>
      </c>
      <c r="P90" s="23">
        <f t="shared" si="21"/>
        <v>1.2</v>
      </c>
      <c r="Q90" s="23">
        <f t="shared" si="21"/>
        <v>0.9</v>
      </c>
      <c r="R90" s="23">
        <f t="shared" si="21"/>
        <v>95.8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507.29999999999995</v>
      </c>
      <c r="AE90" s="28">
        <f>B90+C90-AD90</f>
        <v>291.30000000000007</v>
      </c>
    </row>
    <row r="91" spans="1:31" ht="15.75">
      <c r="A91" s="3" t="s">
        <v>1</v>
      </c>
      <c r="B91" s="23">
        <f aca="true" t="shared" si="22" ref="B91:X91">B18+B26+B61+B33+B41+B52+B46</f>
        <v>2344.8</v>
      </c>
      <c r="C91" s="23">
        <f t="shared" si="22"/>
        <v>0</v>
      </c>
      <c r="D91" s="23">
        <f t="shared" si="22"/>
        <v>457.4</v>
      </c>
      <c r="E91" s="23">
        <f t="shared" si="22"/>
        <v>71.5</v>
      </c>
      <c r="F91" s="23">
        <f t="shared" si="22"/>
        <v>98.5</v>
      </c>
      <c r="G91" s="23">
        <f t="shared" si="22"/>
        <v>2.8</v>
      </c>
      <c r="H91" s="23">
        <f t="shared" si="22"/>
        <v>0</v>
      </c>
      <c r="I91" s="23">
        <f t="shared" si="22"/>
        <v>0</v>
      </c>
      <c r="J91" s="23">
        <f t="shared" si="22"/>
        <v>391.5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203.20000000000002</v>
      </c>
      <c r="O91" s="23">
        <f t="shared" si="22"/>
        <v>80.8</v>
      </c>
      <c r="P91" s="23">
        <f t="shared" si="22"/>
        <v>267.3</v>
      </c>
      <c r="Q91" s="23">
        <f t="shared" si="22"/>
        <v>3.1</v>
      </c>
      <c r="R91" s="23">
        <f t="shared" si="22"/>
        <v>54.9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1630.9999999999998</v>
      </c>
      <c r="AE91" s="28">
        <f>B91+C91-AD91</f>
        <v>713.8000000000004</v>
      </c>
    </row>
    <row r="92" spans="1:31" ht="15.75">
      <c r="A92" s="3" t="s">
        <v>17</v>
      </c>
      <c r="B92" s="23">
        <f aca="true" t="shared" si="23" ref="B92:AB92">B20+B28+B47+B35+B54+B13</f>
        <v>838.8</v>
      </c>
      <c r="C92" s="23">
        <f t="shared" si="23"/>
        <v>0</v>
      </c>
      <c r="D92" s="23">
        <f t="shared" si="23"/>
        <v>28.3</v>
      </c>
      <c r="E92" s="23">
        <f t="shared" si="23"/>
        <v>30</v>
      </c>
      <c r="F92" s="23">
        <f t="shared" si="23"/>
        <v>428.3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8.4</v>
      </c>
      <c r="O92" s="23">
        <f t="shared" si="23"/>
        <v>0</v>
      </c>
      <c r="P92" s="23">
        <f t="shared" si="23"/>
        <v>0</v>
      </c>
      <c r="Q92" s="23">
        <f t="shared" si="23"/>
        <v>41.300000000000004</v>
      </c>
      <c r="R92" s="23">
        <f t="shared" si="23"/>
        <v>84.1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620.4</v>
      </c>
      <c r="AE92" s="28">
        <f>B92+C92-AD92</f>
        <v>218.39999999999998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2030.5999999999997</v>
      </c>
      <c r="E96" s="54">
        <f aca="true" t="shared" si="24" ref="E96:Y96">E87+D96</f>
        <v>3243.0999999999995</v>
      </c>
      <c r="F96" s="54">
        <f t="shared" si="24"/>
        <v>7373.999999999999</v>
      </c>
      <c r="G96" s="54">
        <f t="shared" si="24"/>
        <v>8546.3</v>
      </c>
      <c r="H96" s="54">
        <f t="shared" si="24"/>
        <v>8871.9</v>
      </c>
      <c r="I96" s="54">
        <f t="shared" si="24"/>
        <v>9089.6</v>
      </c>
      <c r="J96" s="54">
        <f t="shared" si="24"/>
        <v>16512.8</v>
      </c>
      <c r="K96" s="54">
        <f t="shared" si="24"/>
        <v>22964</v>
      </c>
      <c r="L96" s="54">
        <f t="shared" si="24"/>
        <v>24456.2</v>
      </c>
      <c r="M96" s="54">
        <f t="shared" si="24"/>
        <v>25950</v>
      </c>
      <c r="N96" s="54">
        <f t="shared" si="24"/>
        <v>26522.6</v>
      </c>
      <c r="O96" s="54">
        <f t="shared" si="24"/>
        <v>27243.899999999998</v>
      </c>
      <c r="P96" s="54">
        <f t="shared" si="24"/>
        <v>28323.199999999997</v>
      </c>
      <c r="Q96" s="54">
        <f t="shared" si="24"/>
        <v>31836.699999999997</v>
      </c>
      <c r="R96" s="54">
        <f t="shared" si="24"/>
        <v>36539.399999999994</v>
      </c>
      <c r="S96" s="54">
        <f t="shared" si="24"/>
        <v>37434.799999999996</v>
      </c>
      <c r="T96" s="54">
        <f t="shared" si="24"/>
        <v>39519.1</v>
      </c>
      <c r="U96" s="54">
        <f t="shared" si="24"/>
        <v>41142.5</v>
      </c>
      <c r="V96" s="54">
        <f t="shared" si="24"/>
        <v>55975.1</v>
      </c>
      <c r="W96" s="54">
        <f t="shared" si="24"/>
        <v>57046.299999999996</v>
      </c>
      <c r="X96" s="54">
        <f t="shared" si="24"/>
        <v>57046.299999999996</v>
      </c>
      <c r="Y96" s="54">
        <f t="shared" si="24"/>
        <v>57046.299999999996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tabSelected="1" view="pageBreakPreview" zoomScale="75" zoomScaleNormal="75" zoomScaleSheetLayoutView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I50" sqref="I50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22</v>
      </c>
      <c r="S4" s="19">
        <v>23</v>
      </c>
      <c r="T4" s="19">
        <v>24</v>
      </c>
      <c r="U4" s="8">
        <v>25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2886</v>
      </c>
      <c r="C6" s="46"/>
      <c r="D6" s="46"/>
      <c r="E6" s="47"/>
      <c r="F6" s="47">
        <v>2886</v>
      </c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2418.2</v>
      </c>
      <c r="C8" s="41">
        <v>0</v>
      </c>
      <c r="D8" s="44">
        <v>765.8</v>
      </c>
      <c r="E8" s="56">
        <v>122.3</v>
      </c>
      <c r="F8" s="56">
        <v>147.1</v>
      </c>
      <c r="G8" s="56">
        <v>249.5</v>
      </c>
      <c r="H8" s="56">
        <v>436.1</v>
      </c>
      <c r="I8" s="56">
        <v>697.4</v>
      </c>
      <c r="J8" s="57"/>
      <c r="K8" s="56"/>
      <c r="L8" s="56"/>
      <c r="M8" s="56"/>
      <c r="N8" s="56"/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71342.90000000001</v>
      </c>
      <c r="C9" s="25">
        <f>C10+C15+C23+C31+C45+C49+C50+C57+C58+C67+C68+C81+C71+C74+C76+C75+C65+C82+C83+C84+C66+C38+C85</f>
        <v>16759.800000000003</v>
      </c>
      <c r="D9" s="25">
        <f aca="true" t="shared" si="0" ref="D9:Y9">D10+D15+D23+D31+D45+D49+D50+D57+D58+D67+D68+D81+D71+D74+D76+D75+D65+D82+D84+D83+D38+D85+D66</f>
        <v>765.8</v>
      </c>
      <c r="E9" s="25">
        <f t="shared" si="0"/>
        <v>122.3</v>
      </c>
      <c r="F9" s="25">
        <f t="shared" si="0"/>
        <v>3033.0999999999995</v>
      </c>
      <c r="G9" s="25">
        <f t="shared" si="0"/>
        <v>249.5</v>
      </c>
      <c r="H9" s="25">
        <f t="shared" si="0"/>
        <v>436.09999999999997</v>
      </c>
      <c r="I9" s="25">
        <f t="shared" si="0"/>
        <v>697.4</v>
      </c>
      <c r="J9" s="25">
        <f t="shared" si="0"/>
        <v>0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5304.2</v>
      </c>
      <c r="AE9" s="51">
        <f>AE10+AE15+AE23+AE31+AE45+AE49+AE50+AE57+AE58+AE67+AE68+AE71+AE81+AE74+AE76+AE75+AE65+AE82+AE84+AE83+AE66+AE38+AE85</f>
        <v>82798.50000000001</v>
      </c>
      <c r="AG9" s="50"/>
    </row>
    <row r="10" spans="1:31" ht="15.75">
      <c r="A10" s="4" t="s">
        <v>4</v>
      </c>
      <c r="B10" s="23">
        <v>4490.5</v>
      </c>
      <c r="C10" s="23">
        <v>1007.4</v>
      </c>
      <c r="D10" s="23"/>
      <c r="E10" s="23"/>
      <c r="F10" s="23">
        <v>321.6</v>
      </c>
      <c r="G10" s="23">
        <v>18.8</v>
      </c>
      <c r="H10" s="23">
        <v>8.4</v>
      </c>
      <c r="I10" s="23">
        <v>24.1</v>
      </c>
      <c r="J10" s="26"/>
      <c r="K10" s="23"/>
      <c r="L10" s="23"/>
      <c r="M10" s="23"/>
      <c r="N10" s="23"/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372.90000000000003</v>
      </c>
      <c r="AE10" s="28">
        <f>B10+C10-AD10</f>
        <v>5125</v>
      </c>
    </row>
    <row r="11" spans="1:31" ht="15.75">
      <c r="A11" s="3" t="s">
        <v>5</v>
      </c>
      <c r="B11" s="23">
        <v>3576.4</v>
      </c>
      <c r="C11" s="23">
        <v>42.9</v>
      </c>
      <c r="D11" s="23"/>
      <c r="E11" s="23"/>
      <c r="F11" s="23">
        <v>35.6</v>
      </c>
      <c r="G11" s="23">
        <v>18.8</v>
      </c>
      <c r="H11" s="23">
        <v>8.4</v>
      </c>
      <c r="I11" s="23"/>
      <c r="J11" s="27"/>
      <c r="K11" s="23"/>
      <c r="L11" s="23"/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62.800000000000004</v>
      </c>
      <c r="AE11" s="28">
        <f>B11+C11-AD11</f>
        <v>3556.5</v>
      </c>
    </row>
    <row r="12" spans="1:31" ht="15.75">
      <c r="A12" s="3" t="s">
        <v>2</v>
      </c>
      <c r="B12" s="37">
        <v>305.4</v>
      </c>
      <c r="C12" s="23">
        <v>390.3</v>
      </c>
      <c r="D12" s="23"/>
      <c r="E12" s="23"/>
      <c r="F12" s="23">
        <v>280.6</v>
      </c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280.6</v>
      </c>
      <c r="AE12" s="28">
        <f>B12+C12-AD12</f>
        <v>415.1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608.6999999999999</v>
      </c>
      <c r="C14" s="23">
        <f t="shared" si="2"/>
        <v>574.2</v>
      </c>
      <c r="D14" s="23">
        <f t="shared" si="2"/>
        <v>0</v>
      </c>
      <c r="E14" s="23">
        <f t="shared" si="2"/>
        <v>0</v>
      </c>
      <c r="F14" s="23">
        <f t="shared" si="2"/>
        <v>5.399999999999977</v>
      </c>
      <c r="G14" s="23">
        <f t="shared" si="2"/>
        <v>0</v>
      </c>
      <c r="H14" s="23">
        <f t="shared" si="2"/>
        <v>0</v>
      </c>
      <c r="I14" s="23">
        <f t="shared" si="2"/>
        <v>24.1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29.49999999999998</v>
      </c>
      <c r="AE14" s="28">
        <f>AE10-AE11-AE12-AE13</f>
        <v>1153.4</v>
      </c>
    </row>
    <row r="15" spans="1:31" ht="15" customHeight="1">
      <c r="A15" s="4" t="s">
        <v>6</v>
      </c>
      <c r="B15" s="23">
        <v>32328.8</v>
      </c>
      <c r="C15" s="23">
        <v>10159.5</v>
      </c>
      <c r="D15" s="45">
        <v>765.8</v>
      </c>
      <c r="E15" s="45">
        <v>122.3</v>
      </c>
      <c r="F15" s="23">
        <v>1384.4</v>
      </c>
      <c r="G15" s="23"/>
      <c r="H15" s="23">
        <v>4</v>
      </c>
      <c r="I15" s="23">
        <v>193.2</v>
      </c>
      <c r="J15" s="27"/>
      <c r="K15" s="23"/>
      <c r="L15" s="23"/>
      <c r="M15" s="23"/>
      <c r="N15" s="23"/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2469.7</v>
      </c>
      <c r="AE15" s="28">
        <f aca="true" t="shared" si="3" ref="AE15:AE29">B15+C15-AD15</f>
        <v>40018.600000000006</v>
      </c>
    </row>
    <row r="16" spans="1:32" ht="15.75">
      <c r="A16" s="3" t="s">
        <v>5</v>
      </c>
      <c r="B16" s="23">
        <v>19654.4</v>
      </c>
      <c r="C16" s="23">
        <v>1300.5</v>
      </c>
      <c r="D16" s="23">
        <v>765.8</v>
      </c>
      <c r="E16" s="23">
        <v>122.3</v>
      </c>
      <c r="F16" s="23">
        <v>398.7</v>
      </c>
      <c r="G16" s="23"/>
      <c r="H16" s="23"/>
      <c r="I16" s="23"/>
      <c r="J16" s="27"/>
      <c r="K16" s="23"/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1286.8</v>
      </c>
      <c r="AE16" s="28">
        <f t="shared" si="3"/>
        <v>19668.100000000002</v>
      </c>
      <c r="AF16" s="6"/>
    </row>
    <row r="17" spans="1:31" ht="15.75">
      <c r="A17" s="3" t="s">
        <v>3</v>
      </c>
      <c r="B17" s="23">
        <v>13.9</v>
      </c>
      <c r="C17" s="23">
        <v>8.7</v>
      </c>
      <c r="D17" s="23"/>
      <c r="E17" s="23"/>
      <c r="F17" s="23">
        <v>2.7</v>
      </c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2.7</v>
      </c>
      <c r="AE17" s="28">
        <f t="shared" si="3"/>
        <v>19.900000000000002</v>
      </c>
    </row>
    <row r="18" spans="1:31" ht="15.75">
      <c r="A18" s="3" t="s">
        <v>1</v>
      </c>
      <c r="B18" s="23">
        <v>2181.7</v>
      </c>
      <c r="C18" s="23">
        <v>688.7</v>
      </c>
      <c r="D18" s="23"/>
      <c r="E18" s="23"/>
      <c r="F18" s="23">
        <v>605.8</v>
      </c>
      <c r="G18" s="23"/>
      <c r="H18" s="23"/>
      <c r="I18" s="23">
        <v>190.7</v>
      </c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796.5</v>
      </c>
      <c r="AE18" s="28">
        <f t="shared" si="3"/>
        <v>2073.8999999999996</v>
      </c>
    </row>
    <row r="19" spans="1:31" ht="15.75">
      <c r="A19" s="3" t="s">
        <v>2</v>
      </c>
      <c r="B19" s="23">
        <v>10083.9</v>
      </c>
      <c r="C19" s="23">
        <v>7965.7</v>
      </c>
      <c r="D19" s="23"/>
      <c r="E19" s="23"/>
      <c r="F19" s="23">
        <v>365.3</v>
      </c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365.3</v>
      </c>
      <c r="AE19" s="28">
        <f t="shared" si="3"/>
        <v>17684.3</v>
      </c>
    </row>
    <row r="20" spans="1:31" ht="15.75">
      <c r="A20" s="3" t="s">
        <v>17</v>
      </c>
      <c r="B20" s="23">
        <v>13.1</v>
      </c>
      <c r="C20" s="23">
        <v>7.4</v>
      </c>
      <c r="D20" s="23"/>
      <c r="E20" s="23"/>
      <c r="F20" s="23"/>
      <c r="G20" s="23"/>
      <c r="H20" s="23">
        <v>4</v>
      </c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16.5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381.7999999999996</v>
      </c>
      <c r="C22" s="23">
        <f t="shared" si="4"/>
        <v>188.49999999999963</v>
      </c>
      <c r="D22" s="23">
        <f t="shared" si="4"/>
        <v>0</v>
      </c>
      <c r="E22" s="23">
        <f t="shared" si="4"/>
        <v>0</v>
      </c>
      <c r="F22" s="23">
        <f t="shared" si="4"/>
        <v>11.900000000000034</v>
      </c>
      <c r="G22" s="23">
        <f t="shared" si="4"/>
        <v>0</v>
      </c>
      <c r="H22" s="23">
        <f t="shared" si="4"/>
        <v>0</v>
      </c>
      <c r="I22" s="23">
        <f t="shared" si="4"/>
        <v>2.5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14.400000000000034</v>
      </c>
      <c r="AE22" s="28">
        <f t="shared" si="3"/>
        <v>555.8999999999992</v>
      </c>
    </row>
    <row r="23" spans="1:31" ht="15" customHeight="1">
      <c r="A23" s="4" t="s">
        <v>7</v>
      </c>
      <c r="B23" s="23">
        <v>20993.3</v>
      </c>
      <c r="C23" s="23">
        <v>3524</v>
      </c>
      <c r="D23" s="23"/>
      <c r="E23" s="23"/>
      <c r="F23" s="23">
        <v>627.6</v>
      </c>
      <c r="G23" s="23"/>
      <c r="H23" s="23">
        <v>100</v>
      </c>
      <c r="I23" s="23">
        <v>38.4</v>
      </c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766</v>
      </c>
      <c r="AE23" s="28">
        <f t="shared" si="3"/>
        <v>23751.3</v>
      </c>
    </row>
    <row r="24" spans="1:32" ht="15.75">
      <c r="A24" s="3" t="s">
        <v>5</v>
      </c>
      <c r="B24" s="23">
        <v>14455.2</v>
      </c>
      <c r="C24" s="23">
        <v>1.3</v>
      </c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0</v>
      </c>
      <c r="AE24" s="28">
        <f t="shared" si="3"/>
        <v>14456.5</v>
      </c>
      <c r="AF24" s="6"/>
    </row>
    <row r="25" spans="1:31" ht="15.75">
      <c r="A25" s="3" t="s">
        <v>3</v>
      </c>
      <c r="B25" s="23">
        <v>1260.5</v>
      </c>
      <c r="C25" s="23">
        <v>282.6</v>
      </c>
      <c r="D25" s="23"/>
      <c r="E25" s="23"/>
      <c r="F25" s="23">
        <v>279.3</v>
      </c>
      <c r="G25" s="23"/>
      <c r="H25" s="23"/>
      <c r="I25" s="23">
        <v>38.4</v>
      </c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317.7</v>
      </c>
      <c r="AE25" s="28">
        <f t="shared" si="3"/>
        <v>1225.3999999999999</v>
      </c>
    </row>
    <row r="26" spans="1:31" ht="15.75">
      <c r="A26" s="3" t="s">
        <v>1</v>
      </c>
      <c r="B26" s="23">
        <v>373.8</v>
      </c>
      <c r="C26" s="23">
        <v>22.5</v>
      </c>
      <c r="D26" s="23"/>
      <c r="E26" s="23"/>
      <c r="F26" s="23">
        <v>16.6</v>
      </c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16.6</v>
      </c>
      <c r="AE26" s="28">
        <f t="shared" si="3"/>
        <v>379.7</v>
      </c>
    </row>
    <row r="27" spans="1:31" ht="15.75">
      <c r="A27" s="3" t="s">
        <v>2</v>
      </c>
      <c r="B27" s="23">
        <v>3537.2</v>
      </c>
      <c r="C27" s="23">
        <v>1749.2</v>
      </c>
      <c r="D27" s="23"/>
      <c r="E27" s="23"/>
      <c r="F27" s="23">
        <v>255.3</v>
      </c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255.3</v>
      </c>
      <c r="AE27" s="28">
        <f t="shared" si="3"/>
        <v>5031.099999999999</v>
      </c>
    </row>
    <row r="28" spans="1:31" ht="15.75">
      <c r="A28" s="3" t="s">
        <v>17</v>
      </c>
      <c r="B28" s="23">
        <v>124.7</v>
      </c>
      <c r="C28" s="23">
        <v>20.2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144.9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1241.8999999999985</v>
      </c>
      <c r="C30" s="23">
        <f t="shared" si="5"/>
        <v>1448.1999999999998</v>
      </c>
      <c r="D30" s="23">
        <f t="shared" si="5"/>
        <v>0</v>
      </c>
      <c r="E30" s="23">
        <f t="shared" si="5"/>
        <v>0</v>
      </c>
      <c r="F30" s="23">
        <f t="shared" si="5"/>
        <v>76.39999999999998</v>
      </c>
      <c r="G30" s="23">
        <f t="shared" si="5"/>
        <v>0</v>
      </c>
      <c r="H30" s="23">
        <f t="shared" si="5"/>
        <v>100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176.39999999999998</v>
      </c>
      <c r="AE30" s="28">
        <f>AE23-AE24-AE25-AE26-AE27-AE28-AE29</f>
        <v>2513.7000000000003</v>
      </c>
    </row>
    <row r="31" spans="1:31" ht="15" customHeight="1">
      <c r="A31" s="4" t="s">
        <v>8</v>
      </c>
      <c r="B31" s="23">
        <v>319.6</v>
      </c>
      <c r="C31" s="23">
        <v>11.3</v>
      </c>
      <c r="D31" s="23"/>
      <c r="E31" s="23"/>
      <c r="F31" s="23">
        <v>1.7</v>
      </c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1.7</v>
      </c>
      <c r="AE31" s="28">
        <f aca="true" t="shared" si="6" ref="AE31:AE36">B31+C31-AD31</f>
        <v>329.20000000000005</v>
      </c>
    </row>
    <row r="32" spans="1:31" ht="15.75">
      <c r="A32" s="3" t="s">
        <v>5</v>
      </c>
      <c r="B32" s="23">
        <v>234.6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0</v>
      </c>
      <c r="AE32" s="28">
        <f t="shared" si="6"/>
        <v>234.6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72</v>
      </c>
      <c r="C34" s="23">
        <v>0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0</v>
      </c>
      <c r="AE34" s="28">
        <f t="shared" si="6"/>
        <v>72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13.000000000000028</v>
      </c>
      <c r="C37" s="23">
        <f t="shared" si="7"/>
        <v>11.3</v>
      </c>
      <c r="D37" s="23">
        <f t="shared" si="7"/>
        <v>0</v>
      </c>
      <c r="E37" s="23">
        <f t="shared" si="7"/>
        <v>0</v>
      </c>
      <c r="F37" s="23">
        <f t="shared" si="7"/>
        <v>1.7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1.7</v>
      </c>
      <c r="AE37" s="28">
        <f>AE31-AE32-AE34-AE36-AE33-AE35</f>
        <v>22.60000000000005</v>
      </c>
    </row>
    <row r="38" spans="1:31" ht="15" customHeight="1">
      <c r="A38" s="4" t="s">
        <v>35</v>
      </c>
      <c r="B38" s="23">
        <v>578.9</v>
      </c>
      <c r="C38" s="23">
        <v>113.6</v>
      </c>
      <c r="D38" s="23"/>
      <c r="E38" s="23"/>
      <c r="F38" s="23">
        <v>100.1</v>
      </c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100.1</v>
      </c>
      <c r="AE38" s="28">
        <f aca="true" t="shared" si="8" ref="AE38:AE43">B38+C38-AD38</f>
        <v>592.4</v>
      </c>
    </row>
    <row r="39" spans="1:32" ht="15.75">
      <c r="A39" s="3" t="s">
        <v>5</v>
      </c>
      <c r="B39" s="23">
        <v>480.3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/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0</v>
      </c>
      <c r="AE39" s="28">
        <f t="shared" si="8"/>
        <v>480.3</v>
      </c>
      <c r="AF39" s="6"/>
    </row>
    <row r="40" spans="1:31" ht="15.75">
      <c r="A40" s="3" t="s">
        <v>3</v>
      </c>
      <c r="B40" s="23">
        <v>0.6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4.2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4.2</v>
      </c>
    </row>
    <row r="42" spans="1:31" ht="15.75">
      <c r="A42" s="3" t="s">
        <v>2</v>
      </c>
      <c r="B42" s="23">
        <v>72.2</v>
      </c>
      <c r="C42" s="23">
        <v>99.8</v>
      </c>
      <c r="D42" s="23"/>
      <c r="E42" s="23"/>
      <c r="F42" s="23">
        <v>99.9</v>
      </c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99.9</v>
      </c>
      <c r="AE42" s="28">
        <f t="shared" si="8"/>
        <v>72.1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21.599999999999966</v>
      </c>
      <c r="C44" s="23">
        <f t="shared" si="9"/>
        <v>13.799999999999997</v>
      </c>
      <c r="D44" s="23">
        <f t="shared" si="9"/>
        <v>0</v>
      </c>
      <c r="E44" s="23">
        <f t="shared" si="9"/>
        <v>0</v>
      </c>
      <c r="F44" s="23">
        <f t="shared" si="9"/>
        <v>0.19999999999998863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0.19999999999998863</v>
      </c>
      <c r="AE44" s="28">
        <f>AE38-AE39-AE40-AE41-AE42-AE43</f>
        <v>35.199999999999974</v>
      </c>
    </row>
    <row r="45" spans="1:31" ht="15" customHeight="1">
      <c r="A45" s="4" t="s">
        <v>15</v>
      </c>
      <c r="B45" s="37">
        <v>806.7</v>
      </c>
      <c r="C45" s="23">
        <v>233.2</v>
      </c>
      <c r="D45" s="23"/>
      <c r="E45" s="29"/>
      <c r="F45" s="29"/>
      <c r="G45" s="29"/>
      <c r="H45" s="29">
        <v>95.5</v>
      </c>
      <c r="I45" s="29">
        <v>241.7</v>
      </c>
      <c r="J45" s="30"/>
      <c r="K45" s="29"/>
      <c r="L45" s="29"/>
      <c r="M45" s="29"/>
      <c r="N45" s="29"/>
      <c r="O45" s="32"/>
      <c r="P45" s="29"/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337.2</v>
      </c>
      <c r="AE45" s="28">
        <f>B45+C45-AD45</f>
        <v>702.7</v>
      </c>
    </row>
    <row r="46" spans="1:31" ht="15.75">
      <c r="A46" s="3" t="s">
        <v>1</v>
      </c>
      <c r="B46" s="23">
        <v>17.5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17.5</v>
      </c>
    </row>
    <row r="47" spans="1:31" ht="15.75">
      <c r="A47" s="3" t="s">
        <v>17</v>
      </c>
      <c r="B47" s="23">
        <v>705.3</v>
      </c>
      <c r="C47" s="23">
        <v>190.8</v>
      </c>
      <c r="D47" s="23"/>
      <c r="E47" s="23"/>
      <c r="F47" s="23"/>
      <c r="G47" s="23"/>
      <c r="H47" s="23">
        <v>94.7</v>
      </c>
      <c r="I47" s="23">
        <v>205.4</v>
      </c>
      <c r="J47" s="27"/>
      <c r="K47" s="23"/>
      <c r="L47" s="23"/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300.1</v>
      </c>
      <c r="AE47" s="28">
        <f>B47+C47-AD47</f>
        <v>595.9999999999999</v>
      </c>
    </row>
    <row r="48" spans="1:31" ht="15.75">
      <c r="A48" s="3" t="s">
        <v>26</v>
      </c>
      <c r="B48" s="23">
        <f aca="true" t="shared" si="10" ref="B48:AB48">B45-B46-B47</f>
        <v>83.90000000000009</v>
      </c>
      <c r="C48" s="23">
        <f t="shared" si="10"/>
        <v>42.39999999999998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0.7999999999999972</v>
      </c>
      <c r="I48" s="23">
        <f t="shared" si="10"/>
        <v>36.29999999999998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37.09999999999998</v>
      </c>
      <c r="AE48" s="28">
        <f>AE45-AE47-AE46</f>
        <v>89.20000000000016</v>
      </c>
    </row>
    <row r="49" spans="1:31" ht="15" customHeight="1">
      <c r="A49" s="4" t="s">
        <v>0</v>
      </c>
      <c r="B49" s="23">
        <v>3395.9</v>
      </c>
      <c r="C49" s="23">
        <v>230.1</v>
      </c>
      <c r="D49" s="23"/>
      <c r="E49" s="23"/>
      <c r="F49" s="23">
        <v>287.5</v>
      </c>
      <c r="G49" s="23"/>
      <c r="H49" s="23"/>
      <c r="I49" s="23">
        <v>200</v>
      </c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487.5</v>
      </c>
      <c r="AE49" s="28">
        <f aca="true" t="shared" si="11" ref="AE49:AE55">B49+C49-AD49</f>
        <v>3138.5</v>
      </c>
    </row>
    <row r="50" spans="1:32" ht="15" customHeight="1">
      <c r="A50" s="4" t="s">
        <v>9</v>
      </c>
      <c r="B50" s="45">
        <v>4580.4</v>
      </c>
      <c r="C50" s="23">
        <v>220.6</v>
      </c>
      <c r="D50" s="23"/>
      <c r="E50" s="23"/>
      <c r="F50" s="23">
        <v>145.6</v>
      </c>
      <c r="G50" s="23">
        <v>230.7</v>
      </c>
      <c r="H50" s="23">
        <v>127.5</v>
      </c>
      <c r="I50" s="23"/>
      <c r="J50" s="27"/>
      <c r="K50" s="23"/>
      <c r="L50" s="23"/>
      <c r="M50" s="23"/>
      <c r="N50" s="23"/>
      <c r="O50" s="28"/>
      <c r="P50" s="23"/>
      <c r="Q50" s="28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503.79999999999995</v>
      </c>
      <c r="AE50" s="23">
        <f t="shared" si="11"/>
        <v>4297.2</v>
      </c>
      <c r="AF50" s="6"/>
    </row>
    <row r="51" spans="1:32" ht="15.75">
      <c r="A51" s="3" t="s">
        <v>5</v>
      </c>
      <c r="B51" s="23">
        <v>2424</v>
      </c>
      <c r="C51" s="23">
        <v>0.1</v>
      </c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0</v>
      </c>
      <c r="AE51" s="23">
        <f t="shared" si="11"/>
        <v>2424.1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658.4</v>
      </c>
      <c r="C53" s="23">
        <v>155.5</v>
      </c>
      <c r="D53" s="23"/>
      <c r="E53" s="23"/>
      <c r="F53" s="23">
        <v>143.7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143.7</v>
      </c>
      <c r="AE53" s="23">
        <f t="shared" si="11"/>
        <v>670.2</v>
      </c>
    </row>
    <row r="54" spans="1:31" ht="15.75">
      <c r="A54" s="3" t="s">
        <v>17</v>
      </c>
      <c r="B54" s="37">
        <v>27.2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27.2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1470.7999999999995</v>
      </c>
      <c r="C56" s="23">
        <f t="shared" si="12"/>
        <v>65</v>
      </c>
      <c r="D56" s="23">
        <f t="shared" si="12"/>
        <v>0</v>
      </c>
      <c r="E56" s="23">
        <f t="shared" si="12"/>
        <v>0</v>
      </c>
      <c r="F56" s="23">
        <f t="shared" si="12"/>
        <v>1.9000000000000057</v>
      </c>
      <c r="G56" s="23">
        <f t="shared" si="12"/>
        <v>230.7</v>
      </c>
      <c r="H56" s="23">
        <f t="shared" si="12"/>
        <v>127.5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0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360.09999999999997</v>
      </c>
      <c r="AE56" s="23">
        <f>AE50-AE51-AE53-AE55-AE52-AE54</f>
        <v>1175.6999999999998</v>
      </c>
    </row>
    <row r="57" spans="1:31" ht="15" customHeight="1">
      <c r="A57" s="4" t="s">
        <v>10</v>
      </c>
      <c r="B57" s="23">
        <v>194.7</v>
      </c>
      <c r="C57" s="23">
        <v>30</v>
      </c>
      <c r="D57" s="23"/>
      <c r="E57" s="23"/>
      <c r="F57" s="23"/>
      <c r="G57" s="23"/>
      <c r="H57" s="23">
        <v>23.9</v>
      </c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23.9</v>
      </c>
      <c r="AE57" s="23">
        <f aca="true" t="shared" si="14" ref="AE57:AE63">B57+C57-AD57</f>
        <v>200.79999999999998</v>
      </c>
    </row>
    <row r="58" spans="1:31" ht="15" customHeight="1">
      <c r="A58" s="4" t="s">
        <v>11</v>
      </c>
      <c r="B58" s="23">
        <v>1172.5</v>
      </c>
      <c r="C58" s="23">
        <v>285.6</v>
      </c>
      <c r="D58" s="23"/>
      <c r="E58" s="23"/>
      <c r="F58" s="23">
        <v>79.4</v>
      </c>
      <c r="G58" s="23"/>
      <c r="H58" s="23">
        <v>50</v>
      </c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129.4</v>
      </c>
      <c r="AE58" s="23">
        <f t="shared" si="14"/>
        <v>1328.6999999999998</v>
      </c>
    </row>
    <row r="59" spans="1:32" ht="15.75">
      <c r="A59" s="3" t="s">
        <v>5</v>
      </c>
      <c r="B59" s="23">
        <v>651.6</v>
      </c>
      <c r="C59" s="23">
        <v>0.1</v>
      </c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0</v>
      </c>
      <c r="AE59" s="23">
        <f t="shared" si="14"/>
        <v>651.7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72</v>
      </c>
      <c r="C61" s="23">
        <v>2.6</v>
      </c>
      <c r="D61" s="23"/>
      <c r="E61" s="23"/>
      <c r="F61" s="23">
        <v>2.3</v>
      </c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2.3</v>
      </c>
      <c r="AE61" s="23">
        <f t="shared" si="14"/>
        <v>72.3</v>
      </c>
      <c r="AF61" s="6"/>
    </row>
    <row r="62" spans="1:31" ht="15.75">
      <c r="A62" s="3" t="s">
        <v>2</v>
      </c>
      <c r="B62" s="23">
        <v>102.6</v>
      </c>
      <c r="C62" s="23">
        <v>79.3</v>
      </c>
      <c r="D62" s="23"/>
      <c r="E62" s="23"/>
      <c r="F62" s="23">
        <v>76.5</v>
      </c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76.5</v>
      </c>
      <c r="AE62" s="23">
        <f t="shared" si="14"/>
        <v>105.39999999999998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346.29999999999995</v>
      </c>
      <c r="C64" s="23">
        <f t="shared" si="15"/>
        <v>203.6</v>
      </c>
      <c r="D64" s="23">
        <f t="shared" si="15"/>
        <v>0</v>
      </c>
      <c r="E64" s="23">
        <f t="shared" si="15"/>
        <v>0</v>
      </c>
      <c r="F64" s="23">
        <f t="shared" si="15"/>
        <v>0.6000000000000059</v>
      </c>
      <c r="G64" s="23">
        <f t="shared" si="15"/>
        <v>0</v>
      </c>
      <c r="H64" s="23">
        <f t="shared" si="15"/>
        <v>50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50.60000000000001</v>
      </c>
      <c r="AE64" s="23">
        <f>AE58-AE59-AE62-AE63-AE61-AE60</f>
        <v>499.2999999999998</v>
      </c>
    </row>
    <row r="65" spans="1:31" ht="31.5">
      <c r="A65" s="4" t="s">
        <v>34</v>
      </c>
      <c r="B65" s="23">
        <v>1034.6</v>
      </c>
      <c r="C65" s="23">
        <v>12.9</v>
      </c>
      <c r="D65" s="23"/>
      <c r="E65" s="23"/>
      <c r="F65" s="23"/>
      <c r="G65" s="23"/>
      <c r="H65" s="23">
        <v>12.7</v>
      </c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12.7</v>
      </c>
      <c r="AE65" s="31">
        <f aca="true" t="shared" si="16" ref="AE65:AE75">B65+C65-AD65</f>
        <v>1034.8</v>
      </c>
    </row>
    <row r="66" spans="1:31" ht="15.75">
      <c r="A66" s="4" t="s">
        <v>43</v>
      </c>
      <c r="B66" s="23">
        <v>13.6</v>
      </c>
      <c r="C66" s="23">
        <v>0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13.6</v>
      </c>
    </row>
    <row r="67" spans="1:48" ht="31.5">
      <c r="A67" s="4" t="s">
        <v>22</v>
      </c>
      <c r="B67" s="23">
        <v>475.8</v>
      </c>
      <c r="C67" s="29">
        <v>0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475.8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825.7</v>
      </c>
      <c r="C68" s="23">
        <v>828.2</v>
      </c>
      <c r="D68" s="23"/>
      <c r="E68" s="23"/>
      <c r="F68" s="23">
        <v>85.2</v>
      </c>
      <c r="G68" s="23"/>
      <c r="H68" s="23">
        <v>14.1</v>
      </c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99.3</v>
      </c>
      <c r="AE68" s="31">
        <f t="shared" si="16"/>
        <v>1554.6000000000001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13.5</v>
      </c>
    </row>
    <row r="70" spans="1:31" ht="15" customHeight="1">
      <c r="A70" s="3" t="s">
        <v>2</v>
      </c>
      <c r="B70" s="23">
        <v>103.6</v>
      </c>
      <c r="C70" s="23">
        <v>496.4</v>
      </c>
      <c r="D70" s="23"/>
      <c r="E70" s="23"/>
      <c r="F70" s="23">
        <v>85.2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85.2</v>
      </c>
      <c r="AE70" s="31">
        <f t="shared" si="16"/>
        <v>514.8</v>
      </c>
    </row>
    <row r="71" spans="1:31" s="11" customFormat="1" ht="31.5">
      <c r="A71" s="12" t="s">
        <v>21</v>
      </c>
      <c r="B71" s="23">
        <v>98.6</v>
      </c>
      <c r="C71" s="23">
        <v>3.4</v>
      </c>
      <c r="D71" s="23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102</v>
      </c>
    </row>
    <row r="72" spans="1:31" s="11" customFormat="1" ht="15.75">
      <c r="A72" s="3" t="s">
        <v>5</v>
      </c>
      <c r="B72" s="23">
        <v>63.3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0</v>
      </c>
      <c r="AE72" s="31">
        <f t="shared" si="16"/>
        <v>63.3</v>
      </c>
    </row>
    <row r="73" spans="1:31" s="11" customFormat="1" ht="15.75">
      <c r="A73" s="3" t="s">
        <v>2</v>
      </c>
      <c r="B73" s="23">
        <v>8.9</v>
      </c>
      <c r="C73" s="23">
        <v>0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8.9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133.3</v>
      </c>
      <c r="AF84" s="11"/>
    </row>
    <row r="85" spans="1:32" ht="15.75">
      <c r="A85" s="4" t="s">
        <v>39</v>
      </c>
      <c r="B85" s="23">
        <v>0</v>
      </c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71342.90000000001</v>
      </c>
      <c r="C87" s="43">
        <f t="shared" si="18"/>
        <v>16759.8</v>
      </c>
      <c r="D87" s="43">
        <f t="shared" si="18"/>
        <v>765.8</v>
      </c>
      <c r="E87" s="43">
        <f t="shared" si="18"/>
        <v>122.3</v>
      </c>
      <c r="F87" s="43">
        <f t="shared" si="18"/>
        <v>3033.0999999999995</v>
      </c>
      <c r="G87" s="43">
        <f t="shared" si="18"/>
        <v>249.5</v>
      </c>
      <c r="H87" s="43">
        <f t="shared" si="18"/>
        <v>436.09999999999997</v>
      </c>
      <c r="I87" s="43">
        <f t="shared" si="18"/>
        <v>697.4</v>
      </c>
      <c r="J87" s="43">
        <f t="shared" si="18"/>
        <v>0</v>
      </c>
      <c r="K87" s="43">
        <f t="shared" si="18"/>
        <v>0</v>
      </c>
      <c r="L87" s="43">
        <f t="shared" si="18"/>
        <v>0</v>
      </c>
      <c r="M87" s="43">
        <f t="shared" si="18"/>
        <v>0</v>
      </c>
      <c r="N87" s="43">
        <f t="shared" si="18"/>
        <v>0</v>
      </c>
      <c r="O87" s="43">
        <f t="shared" si="18"/>
        <v>0</v>
      </c>
      <c r="P87" s="43">
        <f t="shared" si="18"/>
        <v>0</v>
      </c>
      <c r="Q87" s="43">
        <f t="shared" si="18"/>
        <v>0</v>
      </c>
      <c r="R87" s="43">
        <f t="shared" si="18"/>
        <v>0</v>
      </c>
      <c r="S87" s="43">
        <f t="shared" si="18"/>
        <v>0</v>
      </c>
      <c r="T87" s="43">
        <f t="shared" si="18"/>
        <v>0</v>
      </c>
      <c r="U87" s="43">
        <f t="shared" si="18"/>
        <v>0</v>
      </c>
      <c r="V87" s="43">
        <f t="shared" si="18"/>
        <v>0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5304.2</v>
      </c>
      <c r="AE87" s="60">
        <f>AE10+AE15+AE23+AE31+AE45+AE49+AE50+AE57+AE58+AE65+AE67+AE68+AE71+AE74+AE75+AE76+AE81+AE82+AE83+AE84+AE66+AE38+AE85</f>
        <v>82798.50000000001</v>
      </c>
    </row>
    <row r="88" spans="1:31" ht="15.75">
      <c r="A88" s="3" t="s">
        <v>5</v>
      </c>
      <c r="B88" s="23">
        <f aca="true" t="shared" si="19" ref="B88:AB88">B11+B16+B24+B32+B51+B59+B69+B39+B72</f>
        <v>41553.3</v>
      </c>
      <c r="C88" s="23">
        <f t="shared" si="19"/>
        <v>1344.8999999999999</v>
      </c>
      <c r="D88" s="23">
        <f t="shared" si="19"/>
        <v>765.8</v>
      </c>
      <c r="E88" s="23">
        <f t="shared" si="19"/>
        <v>122.3</v>
      </c>
      <c r="F88" s="23">
        <f t="shared" si="19"/>
        <v>434.3</v>
      </c>
      <c r="G88" s="23">
        <f t="shared" si="19"/>
        <v>18.8</v>
      </c>
      <c r="H88" s="23">
        <f t="shared" si="19"/>
        <v>8.4</v>
      </c>
      <c r="I88" s="23">
        <f t="shared" si="19"/>
        <v>0</v>
      </c>
      <c r="J88" s="23">
        <f t="shared" si="19"/>
        <v>0</v>
      </c>
      <c r="K88" s="23">
        <f t="shared" si="19"/>
        <v>0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0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0</v>
      </c>
      <c r="U88" s="23">
        <f t="shared" si="19"/>
        <v>0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1349.6</v>
      </c>
      <c r="AE88" s="28">
        <f>B88+C88-AD88</f>
        <v>41548.600000000006</v>
      </c>
    </row>
    <row r="89" spans="1:31" ht="15.75">
      <c r="A89" s="3" t="s">
        <v>2</v>
      </c>
      <c r="B89" s="23">
        <f aca="true" t="shared" si="20" ref="B89:X89">B12+B19+B27+B34+B53+B62+B42+B73+B70</f>
        <v>14944.2</v>
      </c>
      <c r="C89" s="23">
        <f t="shared" si="20"/>
        <v>10936.199999999999</v>
      </c>
      <c r="D89" s="23">
        <f t="shared" si="20"/>
        <v>0</v>
      </c>
      <c r="E89" s="23">
        <f t="shared" si="20"/>
        <v>0</v>
      </c>
      <c r="F89" s="23">
        <f t="shared" si="20"/>
        <v>1306.5000000000002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0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1306.5000000000002</v>
      </c>
      <c r="AE89" s="28">
        <f>B89+C89-AD89</f>
        <v>24573.9</v>
      </c>
    </row>
    <row r="90" spans="1:31" ht="15.75">
      <c r="A90" s="3" t="s">
        <v>3</v>
      </c>
      <c r="B90" s="23">
        <f aca="true" t="shared" si="21" ref="B90:AB90">B17+B25+B40+B60</f>
        <v>1275</v>
      </c>
      <c r="C90" s="23">
        <f t="shared" si="21"/>
        <v>291.3</v>
      </c>
      <c r="D90" s="23">
        <f t="shared" si="21"/>
        <v>0</v>
      </c>
      <c r="E90" s="23">
        <f t="shared" si="21"/>
        <v>0</v>
      </c>
      <c r="F90" s="23">
        <f t="shared" si="21"/>
        <v>282</v>
      </c>
      <c r="G90" s="23">
        <f t="shared" si="21"/>
        <v>0</v>
      </c>
      <c r="H90" s="23">
        <f t="shared" si="21"/>
        <v>0</v>
      </c>
      <c r="I90" s="23">
        <f t="shared" si="21"/>
        <v>38.4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320.4</v>
      </c>
      <c r="AE90" s="28">
        <f>B90+C90-AD90</f>
        <v>1245.9</v>
      </c>
    </row>
    <row r="91" spans="1:31" ht="15.75">
      <c r="A91" s="3" t="s">
        <v>1</v>
      </c>
      <c r="B91" s="23">
        <f aca="true" t="shared" si="22" ref="B91:X91">B18+B26+B61+B33+B41+B52+B46</f>
        <v>2649.2</v>
      </c>
      <c r="C91" s="23">
        <f t="shared" si="22"/>
        <v>713.8000000000001</v>
      </c>
      <c r="D91" s="23">
        <f t="shared" si="22"/>
        <v>0</v>
      </c>
      <c r="E91" s="23">
        <f t="shared" si="22"/>
        <v>0</v>
      </c>
      <c r="F91" s="23">
        <f t="shared" si="22"/>
        <v>624.6999999999999</v>
      </c>
      <c r="G91" s="23">
        <f t="shared" si="22"/>
        <v>0</v>
      </c>
      <c r="H91" s="23">
        <f t="shared" si="22"/>
        <v>0</v>
      </c>
      <c r="I91" s="23">
        <f t="shared" si="22"/>
        <v>190.7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815.3999999999999</v>
      </c>
      <c r="AE91" s="28">
        <f>B91+C91-AD91</f>
        <v>2547.6000000000004</v>
      </c>
    </row>
    <row r="92" spans="1:31" ht="15.75">
      <c r="A92" s="3" t="s">
        <v>17</v>
      </c>
      <c r="B92" s="23">
        <f aca="true" t="shared" si="23" ref="B92:AB92">B20+B28+B47+B35+B54+B13</f>
        <v>870.3</v>
      </c>
      <c r="C92" s="23">
        <f t="shared" si="23"/>
        <v>218.4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98.7</v>
      </c>
      <c r="I92" s="23">
        <f t="shared" si="23"/>
        <v>205.4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304.1</v>
      </c>
      <c r="AE92" s="28">
        <f>B92+C92-AD92</f>
        <v>784.6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765.8</v>
      </c>
      <c r="E96" s="54">
        <f aca="true" t="shared" si="24" ref="E96:Y96">E87+D96</f>
        <v>888.0999999999999</v>
      </c>
      <c r="F96" s="54">
        <f t="shared" si="24"/>
        <v>3921.1999999999994</v>
      </c>
      <c r="G96" s="54">
        <f t="shared" si="24"/>
        <v>4170.699999999999</v>
      </c>
      <c r="H96" s="54">
        <f t="shared" si="24"/>
        <v>4606.799999999999</v>
      </c>
      <c r="I96" s="54">
        <f t="shared" si="24"/>
        <v>5304.199999999999</v>
      </c>
      <c r="J96" s="54">
        <f t="shared" si="24"/>
        <v>5304.199999999999</v>
      </c>
      <c r="K96" s="54">
        <f t="shared" si="24"/>
        <v>5304.199999999999</v>
      </c>
      <c r="L96" s="54">
        <f t="shared" si="24"/>
        <v>5304.199999999999</v>
      </c>
      <c r="M96" s="54">
        <f t="shared" si="24"/>
        <v>5304.199999999999</v>
      </c>
      <c r="N96" s="54">
        <f t="shared" si="24"/>
        <v>5304.199999999999</v>
      </c>
      <c r="O96" s="54">
        <f t="shared" si="24"/>
        <v>5304.199999999999</v>
      </c>
      <c r="P96" s="54">
        <f t="shared" si="24"/>
        <v>5304.199999999999</v>
      </c>
      <c r="Q96" s="54">
        <f t="shared" si="24"/>
        <v>5304.199999999999</v>
      </c>
      <c r="R96" s="54">
        <f t="shared" si="24"/>
        <v>5304.199999999999</v>
      </c>
      <c r="S96" s="54">
        <f t="shared" si="24"/>
        <v>5304.199999999999</v>
      </c>
      <c r="T96" s="54">
        <f t="shared" si="24"/>
        <v>5304.199999999999</v>
      </c>
      <c r="U96" s="54">
        <f t="shared" si="24"/>
        <v>5304.199999999999</v>
      </c>
      <c r="V96" s="54">
        <f t="shared" si="24"/>
        <v>5304.199999999999</v>
      </c>
      <c r="W96" s="54">
        <f t="shared" si="24"/>
        <v>5304.199999999999</v>
      </c>
      <c r="X96" s="54">
        <f t="shared" si="24"/>
        <v>5304.199999999999</v>
      </c>
      <c r="Y96" s="54">
        <f t="shared" si="24"/>
        <v>5304.199999999999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2014-04-04T07:25:01Z</cp:lastPrinted>
  <dcterms:created xsi:type="dcterms:W3CDTF">2002-11-05T08:53:00Z</dcterms:created>
  <dcterms:modified xsi:type="dcterms:W3CDTF">2014-04-10T05:36:49Z</dcterms:modified>
  <cp:category/>
  <cp:version/>
  <cp:contentType/>
  <cp:contentStatus/>
</cp:coreProperties>
</file>